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AD1EEE4-F1C4-490F-93A7-5C4761D66380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Anleitung" sheetId="1" r:id="rId1"/>
    <sheet name="Baustelle" sheetId="2" r:id="rId2"/>
    <sheet name="Codes &amp; Feiertage" sheetId="3" r:id="rId3"/>
  </sheets>
  <definedNames>
    <definedName name="AbsenceCodes">'Codes &amp; Feiertage'!$A$5:$A$11</definedName>
    <definedName name="AbsenceNames">'Codes &amp; Feiertage'!$B$5:$B$11</definedName>
    <definedName name="_xlnm.Print_Area" localSheetId="0">Anleitung!$A$1:$C$17</definedName>
    <definedName name="_xlnm.Print_Area" localSheetId="1">Baustelle!$A$1:$M$77</definedName>
    <definedName name="_xlnm.Print_Area" localSheetId="2">'Codes &amp; Feiertage'!$A$1:$D$45</definedName>
    <definedName name="Holidays">'Codes &amp; Feiertage'!$A$16:$A$45</definedName>
    <definedName name="Sites">Baustelle!$A$54:$A$61</definedName>
    <definedName name="_xlnm.Print_Titles" localSheetId="1">Baustelle!$9:$9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3" l="1"/>
  <c r="D72" i="2"/>
  <c r="L71" i="2"/>
  <c r="H71" i="2"/>
  <c r="L70" i="2"/>
  <c r="H70" i="2"/>
  <c r="L69" i="2"/>
  <c r="H69" i="2"/>
  <c r="L68" i="2"/>
  <c r="H68" i="2"/>
  <c r="L67" i="2"/>
  <c r="H67" i="2"/>
  <c r="L66" i="2"/>
  <c r="H66" i="2"/>
  <c r="L65" i="2"/>
  <c r="H65" i="2"/>
  <c r="L61" i="2"/>
  <c r="K61" i="2"/>
  <c r="J61" i="2"/>
  <c r="I61" i="2"/>
  <c r="H61" i="2"/>
  <c r="L60" i="2"/>
  <c r="K60" i="2"/>
  <c r="J60" i="2"/>
  <c r="I60" i="2"/>
  <c r="H60" i="2"/>
  <c r="L59" i="2"/>
  <c r="K59" i="2"/>
  <c r="J59" i="2"/>
  <c r="I59" i="2"/>
  <c r="H59" i="2"/>
  <c r="L58" i="2"/>
  <c r="K58" i="2"/>
  <c r="J58" i="2"/>
  <c r="I58" i="2"/>
  <c r="H58" i="2"/>
  <c r="L57" i="2"/>
  <c r="K57" i="2"/>
  <c r="J57" i="2"/>
  <c r="I57" i="2"/>
  <c r="H57" i="2"/>
  <c r="L56" i="2"/>
  <c r="K56" i="2"/>
  <c r="J56" i="2"/>
  <c r="I56" i="2"/>
  <c r="H56" i="2"/>
  <c r="L55" i="2"/>
  <c r="K55" i="2"/>
  <c r="J55" i="2"/>
  <c r="I55" i="2"/>
  <c r="H55" i="2"/>
  <c r="L54" i="2"/>
  <c r="K54" i="2"/>
  <c r="J54" i="2"/>
  <c r="I54" i="2"/>
  <c r="H54" i="2"/>
  <c r="L50" i="2"/>
  <c r="G49" i="2"/>
  <c r="B49" i="2"/>
  <c r="G48" i="2"/>
  <c r="B48" i="2"/>
  <c r="G47" i="2"/>
  <c r="B47" i="2"/>
  <c r="G46" i="2"/>
  <c r="B46" i="2"/>
  <c r="G45" i="2"/>
  <c r="B45" i="2"/>
  <c r="G44" i="2"/>
  <c r="K44" i="2" s="1"/>
  <c r="B44" i="2"/>
  <c r="G43" i="2"/>
  <c r="B43" i="2"/>
  <c r="G42" i="2"/>
  <c r="B42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M4" i="2"/>
  <c r="A17" i="3" l="1"/>
  <c r="A16" i="3"/>
  <c r="H49" i="2"/>
  <c r="I49" i="2"/>
  <c r="J49" i="2"/>
  <c r="K49" i="2"/>
  <c r="H48" i="2"/>
  <c r="I48" i="2"/>
  <c r="J48" i="2"/>
  <c r="K48" i="2"/>
  <c r="H47" i="2"/>
  <c r="K47" i="2"/>
  <c r="I47" i="2"/>
  <c r="J47" i="2"/>
  <c r="H46" i="2"/>
  <c r="I46" i="2"/>
  <c r="J46" i="2"/>
  <c r="K46" i="2"/>
  <c r="H45" i="2"/>
  <c r="I45" i="2"/>
  <c r="J45" i="2"/>
  <c r="K45" i="2"/>
  <c r="J44" i="2"/>
  <c r="I44" i="2"/>
  <c r="H44" i="2"/>
  <c r="I43" i="2"/>
  <c r="K43" i="2"/>
  <c r="J43" i="2"/>
  <c r="H43" i="2"/>
  <c r="K42" i="2"/>
  <c r="J42" i="2"/>
  <c r="I42" i="2"/>
  <c r="H42" i="2"/>
  <c r="B40" i="2"/>
  <c r="G40" i="2"/>
  <c r="B39" i="2"/>
  <c r="G39" i="2"/>
  <c r="B38" i="2"/>
  <c r="G38" i="2"/>
  <c r="B37" i="2"/>
  <c r="G37" i="2"/>
  <c r="B36" i="2"/>
  <c r="G36" i="2"/>
  <c r="B35" i="2"/>
  <c r="G35" i="2"/>
  <c r="G34" i="2"/>
  <c r="B34" i="2"/>
  <c r="B33" i="2"/>
  <c r="G33" i="2"/>
  <c r="G32" i="2"/>
  <c r="B32" i="2"/>
  <c r="G31" i="2"/>
  <c r="B31" i="2"/>
  <c r="G30" i="2"/>
  <c r="B30" i="2"/>
  <c r="B29" i="2"/>
  <c r="G29" i="2"/>
  <c r="B28" i="2"/>
  <c r="G28" i="2"/>
  <c r="G27" i="2"/>
  <c r="B27" i="2"/>
  <c r="B26" i="2"/>
  <c r="G26" i="2"/>
  <c r="G25" i="2"/>
  <c r="B25" i="2"/>
  <c r="B24" i="2"/>
  <c r="G24" i="2"/>
  <c r="G23" i="2"/>
  <c r="B23" i="2"/>
  <c r="G22" i="2"/>
  <c r="B22" i="2"/>
  <c r="G21" i="2"/>
  <c r="B21" i="2"/>
  <c r="B20" i="2"/>
  <c r="G20" i="2"/>
  <c r="B19" i="2"/>
  <c r="G19" i="2"/>
  <c r="G18" i="2"/>
  <c r="B18" i="2"/>
  <c r="B17" i="2"/>
  <c r="G17" i="2"/>
  <c r="G16" i="2"/>
  <c r="B16" i="2"/>
  <c r="G15" i="2"/>
  <c r="B15" i="2"/>
  <c r="G14" i="2"/>
  <c r="B14" i="2"/>
  <c r="B13" i="2"/>
  <c r="G13" i="2"/>
  <c r="G12" i="2"/>
  <c r="B12" i="2"/>
  <c r="B11" i="2"/>
  <c r="G11" i="2"/>
  <c r="B10" i="2"/>
  <c r="G10" i="2"/>
  <c r="L72" i="2"/>
  <c r="H40" i="2" l="1"/>
  <c r="I40" i="2"/>
  <c r="J40" i="2"/>
  <c r="K40" i="2"/>
  <c r="H39" i="2"/>
  <c r="I39" i="2"/>
  <c r="J39" i="2"/>
  <c r="K39" i="2"/>
  <c r="H38" i="2"/>
  <c r="I38" i="2"/>
  <c r="J38" i="2"/>
  <c r="K38" i="2"/>
  <c r="H37" i="2"/>
  <c r="I37" i="2"/>
  <c r="J37" i="2"/>
  <c r="K37" i="2"/>
  <c r="H36" i="2"/>
  <c r="I36" i="2"/>
  <c r="J36" i="2"/>
  <c r="K36" i="2"/>
  <c r="H35" i="2"/>
  <c r="I35" i="2"/>
  <c r="J35" i="2"/>
  <c r="K35" i="2"/>
  <c r="H34" i="2"/>
  <c r="I34" i="2"/>
  <c r="J34" i="2"/>
  <c r="K34" i="2"/>
  <c r="H33" i="2"/>
  <c r="I33" i="2"/>
  <c r="J33" i="2"/>
  <c r="K33" i="2"/>
  <c r="H32" i="2"/>
  <c r="I32" i="2"/>
  <c r="J32" i="2"/>
  <c r="K32" i="2"/>
  <c r="H31" i="2"/>
  <c r="I31" i="2"/>
  <c r="J31" i="2"/>
  <c r="K31" i="2"/>
  <c r="H30" i="2"/>
  <c r="I30" i="2"/>
  <c r="J30" i="2"/>
  <c r="K30" i="2"/>
  <c r="H29" i="2"/>
  <c r="I29" i="2"/>
  <c r="J29" i="2"/>
  <c r="K29" i="2"/>
  <c r="H28" i="2"/>
  <c r="I28" i="2"/>
  <c r="J28" i="2"/>
  <c r="K28" i="2"/>
  <c r="H27" i="2"/>
  <c r="I27" i="2"/>
  <c r="J27" i="2"/>
  <c r="K27" i="2"/>
  <c r="H26" i="2"/>
  <c r="I26" i="2"/>
  <c r="J26" i="2"/>
  <c r="K26" i="2"/>
  <c r="H25" i="2"/>
  <c r="I25" i="2"/>
  <c r="J25" i="2"/>
  <c r="K25" i="2"/>
  <c r="H24" i="2"/>
  <c r="I24" i="2"/>
  <c r="J24" i="2"/>
  <c r="K24" i="2"/>
  <c r="H23" i="2"/>
  <c r="I23" i="2"/>
  <c r="J23" i="2"/>
  <c r="K23" i="2"/>
  <c r="H22" i="2"/>
  <c r="I22" i="2"/>
  <c r="J22" i="2"/>
  <c r="K22" i="2"/>
  <c r="H21" i="2"/>
  <c r="I21" i="2"/>
  <c r="J21" i="2"/>
  <c r="K21" i="2"/>
  <c r="I20" i="2"/>
  <c r="J20" i="2"/>
  <c r="K20" i="2"/>
  <c r="H20" i="2"/>
  <c r="H19" i="2"/>
  <c r="I19" i="2"/>
  <c r="J19" i="2"/>
  <c r="K19" i="2"/>
  <c r="H18" i="2"/>
  <c r="I18" i="2"/>
  <c r="J18" i="2"/>
  <c r="K18" i="2"/>
  <c r="I17" i="2"/>
  <c r="H17" i="2"/>
  <c r="J17" i="2"/>
  <c r="K17" i="2"/>
  <c r="H16" i="2"/>
  <c r="I16" i="2"/>
  <c r="J16" i="2"/>
  <c r="K16" i="2"/>
  <c r="H15" i="2"/>
  <c r="I15" i="2"/>
  <c r="J15" i="2"/>
  <c r="K15" i="2"/>
  <c r="H14" i="2"/>
  <c r="I14" i="2"/>
  <c r="J14" i="2"/>
  <c r="K14" i="2"/>
  <c r="H13" i="2"/>
  <c r="I13" i="2"/>
  <c r="J13" i="2"/>
  <c r="K13" i="2"/>
  <c r="H12" i="2"/>
  <c r="I12" i="2"/>
  <c r="J12" i="2"/>
  <c r="K12" i="2"/>
  <c r="H11" i="2"/>
  <c r="I11" i="2"/>
  <c r="J11" i="2"/>
  <c r="K11" i="2"/>
  <c r="G50" i="2"/>
  <c r="H10" i="2"/>
  <c r="I10" i="2"/>
  <c r="J10" i="2"/>
  <c r="K10" i="2"/>
  <c r="H62" i="2"/>
  <c r="D71" i="2"/>
  <c r="M58" i="2" l="1"/>
  <c r="M60" i="2"/>
  <c r="M61" i="2"/>
  <c r="D65" i="2"/>
  <c r="M57" i="2"/>
  <c r="M59" i="2"/>
  <c r="M62" i="2"/>
  <c r="D70" i="2"/>
  <c r="M54" i="2"/>
  <c r="M55" i="2"/>
  <c r="M56" i="2"/>
  <c r="H50" i="2"/>
  <c r="D66" i="2" s="1"/>
  <c r="I62" i="2"/>
  <c r="J62" i="2"/>
  <c r="I50" i="2"/>
  <c r="D67" i="2" s="1"/>
  <c r="J50" i="2"/>
  <c r="D68" i="2" s="1"/>
  <c r="K62" i="2"/>
  <c r="K50" i="2"/>
  <c r="D69" i="2" s="1"/>
  <c r="L62" i="2"/>
</calcChain>
</file>

<file path=xl/sharedStrings.xml><?xml version="1.0" encoding="utf-8"?>
<sst xmlns="http://schemas.openxmlformats.org/spreadsheetml/2006/main" count="113" uniqueCount="103">
  <si>
    <t>Stundenzettel Baustelle</t>
  </si>
  <si>
    <t>Kostenlose Vorlage von NoBadge  ·  hellviolette Zellen = ausfüllen  ·  graue Zellen = berechnet, nicht überschreiben</t>
  </si>
  <si>
    <t>Mitarbeiter/in</t>
  </si>
  <si>
    <t>Monat (1-12)</t>
  </si>
  <si>
    <t>Jahr</t>
  </si>
  <si>
    <t>Tätigkeit / Abteilung</t>
  </si>
  <si>
    <t>Regelarbeitszeit pro Tag (Std.)</t>
  </si>
  <si>
    <t>Stundenlohn (optional)</t>
  </si>
  <si>
    <t>Nachtzeit von</t>
  </si>
  <si>
    <t>bis</t>
  </si>
  <si>
    <t>Überstundenzuschlag (optional)</t>
  </si>
  <si>
    <t>Feiertagszuschlag (optional)</t>
  </si>
  <si>
    <t>Nachtzuschlag (optional)</t>
  </si>
  <si>
    <t>Datum</t>
  </si>
  <si>
    <t>Tag</t>
  </si>
  <si>
    <t>Baustelle</t>
  </si>
  <si>
    <t>Beginn</t>
  </si>
  <si>
    <t>Ende</t>
  </si>
  <si>
    <t>Pause
(Min.)</t>
  </si>
  <si>
    <t>Arbeits-
zeit</t>
  </si>
  <si>
    <t>Regulär</t>
  </si>
  <si>
    <t>Überstunden</t>
  </si>
  <si>
    <t>Feiertag</t>
  </si>
  <si>
    <t>Nacht</t>
  </si>
  <si>
    <t>Abwesenheit</t>
  </si>
  <si>
    <t>Notizen</t>
  </si>
  <si>
    <t>Zusatzzeilen: gleicher Tag auf einer zweiten Baustelle (Datum eintragen)</t>
  </si>
  <si>
    <t>Summe Monat</t>
  </si>
  <si>
    <t>Baustellen / Aufträge des Monats  ·  Stunden pro Baustelle</t>
  </si>
  <si>
    <t>Code</t>
  </si>
  <si>
    <t>Baustelle / Auftrag</t>
  </si>
  <si>
    <t>Adresse / Ort</t>
  </si>
  <si>
    <t>Auftraggeber</t>
  </si>
  <si>
    <t>% des Monats</t>
  </si>
  <si>
    <t>C1</t>
  </si>
  <si>
    <t>C2</t>
  </si>
  <si>
    <t>C3</t>
  </si>
  <si>
    <t>C4</t>
  </si>
  <si>
    <t>C5</t>
  </si>
  <si>
    <t>C6</t>
  </si>
  <si>
    <t>C7</t>
  </si>
  <si>
    <t>C8</t>
  </si>
  <si>
    <t>Ohne Baustellencode</t>
  </si>
  <si>
    <t>Monatsübersicht</t>
  </si>
  <si>
    <t>Abwesenheiten (Tage)</t>
  </si>
  <si>
    <t>Arbeitsstunden</t>
  </si>
  <si>
    <t>Reguläre Stunden</t>
  </si>
  <si>
    <t>Feiertagsstunden</t>
  </si>
  <si>
    <t>Nachtstunden</t>
  </si>
  <si>
    <t>Stunden dezimal</t>
  </si>
  <si>
    <t>Arbeitstage</t>
  </si>
  <si>
    <t>Kosten (optional)</t>
  </si>
  <si>
    <t>Feiertage im Zeitraum</t>
  </si>
  <si>
    <t>Mitarbeiter/in und Arbeitgeber bestätigen, dass die eingetragenen Stunden den tatsächlich geleisteten entsprechen.</t>
  </si>
  <si>
    <t>Unterschrift Mitarbeiter/in: ______________________________</t>
  </si>
  <si>
    <t>Unterschrift Bauleiter / Arbeitgeber: ______________________________</t>
  </si>
  <si>
    <t>Datum: ____ / ____ / ________</t>
  </si>
  <si>
    <t>Keine Lust mehr, alles von Hand einzutragen? NoBadge erfasst die Stempelungen per GPS oder QR-Code auf dem Smartphone und exportiert den Monat nach Excel. 5,04 € pro aktivem Nutzer und Monat, 15 Tage kostenlos testen: nobadge.eu/de</t>
  </si>
  <si>
    <t>So funktioniert es</t>
  </si>
  <si>
    <t>1. Monat und Baustellen</t>
  </si>
  <si>
    <t>Namen, Monat und Jahr eintragen. In der Tabelle "Baustellen / Aufträge des Monats" den Codes C1-C8 einen Namen geben (Baustelle, Adresse, Auftraggeber).</t>
  </si>
  <si>
    <t>2. Stunden pro Tag</t>
  </si>
  <si>
    <t>Pro Tag den Baustellencode wählen, dann Beginn, Ende (Format 08:30) und Pause in Minuten. Die Stunden werden automatisch in regulär, Überstunden und Feiertag aufgeteilt.</t>
  </si>
  <si>
    <t>3. Zwei Baustellen am selben Tag</t>
  </si>
  <si>
    <t>Die Zusatzzeilen unter Tag 31 nutzen: Datum und zweite Baustelle eintragen. Die Tagesgrenze berücksichtigt beide Zeilen.</t>
  </si>
  <si>
    <t>4. Feiertags- und Nachtstunden</t>
  </si>
  <si>
    <t>Stunden an Sonntagen und Feiertagen kommen in "Feiertag". Stunden in der Nachtzeit (z. B. 22:00-06:00, änderbar) werden zusätzlich unter "Nacht" gezählt.</t>
  </si>
  <si>
    <t>5. Zuschläge und Kosten</t>
  </si>
  <si>
    <t>Für die Monatskosten Stundenlohn und die Zuschläge aus Ihrem Tarif- oder Arbeitsvertrag eintragen: die Vorlage enthält keine voreingestellten Prozentsätze.</t>
  </si>
  <si>
    <t>Abwesenheiten</t>
  </si>
  <si>
    <t>In der Spalte Abwesenheit einen Code aus der Liste wählen (U, SU, K, ZA, UF, EZ, R). Codes und Beschreibungen stehen im Blatt "Codes &amp; Feiertage" und lassen sich ändern.</t>
  </si>
  <si>
    <t>Feiertage und Wochenende</t>
  </si>
  <si>
    <t>Samstage und Sonntage sind grau, Feiertage violett. Tragen Sie die Feiertage Ihres Landes bzw. Bundeslandes im Blatt "Codes &amp; Feiertage" ein.</t>
  </si>
  <si>
    <t>Summen</t>
  </si>
  <si>
    <t>Stunden werden als Stunden:Minuten (auch über 24 Stunden) und dezimal für die Lohnabrechnung angezeigt: 7:30 = 7,50.</t>
  </si>
  <si>
    <t>Drucken</t>
  </si>
  <si>
    <t>Das Blatt druckt auf A4 quer, eine Seite breit, mit wiederholter Tabellenüberschrift. Unterschriftszeilen stehen unten.</t>
  </si>
  <si>
    <t>Hellviolette Zellen = ausfüllen. Graue Zellen = werden automatisch berechnet: bitte nicht überschreiben.</t>
  </si>
  <si>
    <t>Hinweis</t>
  </si>
  <si>
    <t>Die Pflichten zur Arbeitszeiterfassung unterscheiden sich von Land zu Land. Dieser Stundenzettel ist eine interne Aufzeichnung: Klären Sie mit Ihrer Lohnbuchhaltung oder Steuerberatung, welche Aufzeichnungen Sie wie lange aufbewahren müssen.</t>
  </si>
  <si>
    <t>Codes &amp; Feiertage</t>
  </si>
  <si>
    <t>Abwesenheitscodes</t>
  </si>
  <si>
    <t>Bedeutung</t>
  </si>
  <si>
    <t>U</t>
  </si>
  <si>
    <t>Urlaub</t>
  </si>
  <si>
    <t>Codes und Beschreibungen lassen sich ändern: Auswahllisten und Summen passen sich automatisch an.</t>
  </si>
  <si>
    <t>SU</t>
  </si>
  <si>
    <t>Sonderurlaub</t>
  </si>
  <si>
    <t>K</t>
  </si>
  <si>
    <t>Krankheit</t>
  </si>
  <si>
    <t>ZA</t>
  </si>
  <si>
    <t>Zeitausgleich</t>
  </si>
  <si>
    <t>UF</t>
  </si>
  <si>
    <t>Arbeitsunfall</t>
  </si>
  <si>
    <t>EZ</t>
  </si>
  <si>
    <t>Elternzeit</t>
  </si>
  <si>
    <t>R</t>
  </si>
  <si>
    <t>Ruhetag</t>
  </si>
  <si>
    <t>Feiertage</t>
  </si>
  <si>
    <t>Jahr der Feiertage</t>
  </si>
  <si>
    <t>Neujahr</t>
  </si>
  <si>
    <t>Feiertage sind je nach Land und Bundesland verschieden. Zwei Beispiele sind eingetragen; ergänzen Sie in den freien Zeilen die Feiertage, die für Sie gelten (sie werden im Stundenzettel markiert).</t>
  </si>
  <si>
    <t>1.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</si>
</sst>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[h]:mm"/>
    <numFmt numFmtId="166" formatCode="0.0%"/>
  </numFmts>
  <fonts count="11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sz val="10"/>
      <color rgb="FF1F2937"/>
      <name val="Calibri"/>
    </font>
    <font>
      <b/>
      <sz val="11"/>
      <color rgb="FF6D28D9"/>
      <name val="Calibri"/>
    </font>
    <font>
      <b/>
      <sz val="10"/>
      <color rgb="FFFFFFFF"/>
      <name val="Calibri"/>
    </font>
    <font>
      <b/>
      <sz val="10"/>
      <color rgb="FF6D28D9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u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F5F3FF"/>
      </patternFill>
    </fill>
    <fill>
      <patternFill patternType="solid">
        <fgColor rgb="FFF9FAFB"/>
      </patternFill>
    </fill>
    <fill>
      <patternFill patternType="solid">
        <fgColor rgb="FF6D28D9"/>
      </patternFill>
    </fill>
    <fill>
      <patternFill patternType="solid">
        <fgColor rgb="FFEDE9FE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9" fontId="3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4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5" fontId="7" fillId="7" borderId="1" xfId="0" applyNumberFormat="1" applyFont="1" applyFill="1" applyBorder="1" applyAlignment="1">
      <alignment horizontal="center" vertical="center"/>
    </xf>
    <xf numFmtId="1" fontId="7" fillId="7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6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" fontId="3" fillId="3" borderId="1" xfId="0" applyNumberFormat="1" applyFont="1" applyFill="1" applyBorder="1" applyAlignment="1">
      <alignment horizontal="left" vertical="center" indent="1"/>
    </xf>
    <xf numFmtId="164" fontId="3" fillId="4" borderId="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 indent="1"/>
    </xf>
    <xf numFmtId="0" fontId="3" fillId="4" borderId="1" xfId="0" applyFont="1" applyFill="1" applyBorder="1" applyAlignment="1">
      <alignment horizontal="left" vertical="center"/>
    </xf>
    <xf numFmtId="1" fontId="4" fillId="4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indent="1"/>
    </xf>
    <xf numFmtId="0" fontId="8" fillId="6" borderId="1" xfId="0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165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10" fillId="3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</cellXfs>
  <cellStyles count="1">
    <cellStyle name="Normale" xfId="0" builtinId="0"/>
  </cellStyles>
  <dxfs count="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39" t="s">
        <v>0</v>
      </c>
      <c r="B1" s="39"/>
      <c r="C1" s="39"/>
    </row>
    <row r="3" spans="1:3" x14ac:dyDescent="0.3">
      <c r="A3" s="23" t="s">
        <v>58</v>
      </c>
      <c r="B3" s="23"/>
      <c r="C3" s="23"/>
    </row>
    <row r="4" spans="1:3" ht="36" customHeight="1" x14ac:dyDescent="0.3">
      <c r="B4" s="1" t="s">
        <v>59</v>
      </c>
      <c r="C4" s="2" t="s">
        <v>60</v>
      </c>
    </row>
    <row r="5" spans="1:3" ht="36" customHeight="1" x14ac:dyDescent="0.3">
      <c r="B5" s="1" t="s">
        <v>61</v>
      </c>
      <c r="C5" s="2" t="s">
        <v>62</v>
      </c>
    </row>
    <row r="6" spans="1:3" ht="21" customHeight="1" x14ac:dyDescent="0.3">
      <c r="B6" s="1" t="s">
        <v>63</v>
      </c>
      <c r="C6" s="2" t="s">
        <v>64</v>
      </c>
    </row>
    <row r="7" spans="1:3" ht="36" customHeight="1" x14ac:dyDescent="0.3">
      <c r="B7" s="1" t="s">
        <v>65</v>
      </c>
      <c r="C7" s="2" t="s">
        <v>66</v>
      </c>
    </row>
    <row r="8" spans="1:3" ht="36" customHeight="1" x14ac:dyDescent="0.3">
      <c r="B8" s="1" t="s">
        <v>67</v>
      </c>
      <c r="C8" s="2" t="s">
        <v>68</v>
      </c>
    </row>
    <row r="9" spans="1:3" ht="36" customHeight="1" x14ac:dyDescent="0.3">
      <c r="B9" s="1" t="s">
        <v>69</v>
      </c>
      <c r="C9" s="2" t="s">
        <v>70</v>
      </c>
    </row>
    <row r="10" spans="1:3" ht="36" customHeight="1" x14ac:dyDescent="0.3">
      <c r="B10" s="1" t="s">
        <v>71</v>
      </c>
      <c r="C10" s="2" t="s">
        <v>72</v>
      </c>
    </row>
    <row r="11" spans="1:3" ht="21" customHeight="1" x14ac:dyDescent="0.3">
      <c r="B11" s="1" t="s">
        <v>73</v>
      </c>
      <c r="C11" s="2" t="s">
        <v>74</v>
      </c>
    </row>
    <row r="12" spans="1:3" ht="21" customHeight="1" x14ac:dyDescent="0.3">
      <c r="B12" s="1" t="s">
        <v>75</v>
      </c>
      <c r="C12" s="2" t="s">
        <v>76</v>
      </c>
    </row>
    <row r="14" spans="1:3" ht="22.05" customHeight="1" x14ac:dyDescent="0.3">
      <c r="B14" s="40" t="s">
        <v>77</v>
      </c>
      <c r="C14" s="25"/>
    </row>
    <row r="16" spans="1:3" x14ac:dyDescent="0.3">
      <c r="A16" s="23" t="s">
        <v>78</v>
      </c>
      <c r="B16" s="23"/>
      <c r="C16" s="23"/>
    </row>
    <row r="17" spans="2:3" ht="51" customHeight="1" x14ac:dyDescent="0.3">
      <c r="B17" s="38" t="s">
        <v>79</v>
      </c>
      <c r="C17" s="38"/>
    </row>
  </sheetData>
  <mergeCells count="5">
    <mergeCell ref="A1:C1"/>
    <mergeCell ref="B14:C14"/>
    <mergeCell ref="A3:C3"/>
    <mergeCell ref="B17:C17"/>
    <mergeCell ref="A16:C16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80"/>
  <sheetViews>
    <sheetView showGridLines="0" tabSelected="1" workbookViewId="0">
      <pane ySplit="9" topLeftCell="A10" activePane="bottomLeft" state="frozen"/>
      <selection pane="bottomLeft" sqref="A1:M1"/>
    </sheetView>
  </sheetViews>
  <sheetFormatPr defaultRowHeight="14.4" x14ac:dyDescent="0.3"/>
  <cols>
    <col min="1" max="1" width="11" customWidth="1"/>
    <col min="2" max="2" width="7" customWidth="1"/>
    <col min="3" max="3" width="9" customWidth="1"/>
    <col min="4" max="5" width="8" customWidth="1"/>
    <col min="6" max="6" width="7" customWidth="1"/>
    <col min="7" max="8" width="9" customWidth="1"/>
    <col min="9" max="10" width="11" customWidth="1"/>
    <col min="11" max="11" width="9" customWidth="1"/>
    <col min="12" max="12" width="10" customWidth="1"/>
    <col min="13" max="13" width="22" customWidth="1"/>
  </cols>
  <sheetData>
    <row r="1" spans="1:13" ht="30" customHeight="1" x14ac:dyDescent="0.3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ht="28.05" customHeight="1" x14ac:dyDescent="0.3">
      <c r="A4" s="31" t="s">
        <v>2</v>
      </c>
      <c r="B4" s="31"/>
      <c r="C4" s="24"/>
      <c r="D4" s="24"/>
      <c r="E4" s="24"/>
      <c r="F4" s="24"/>
      <c r="G4" s="31" t="s">
        <v>3</v>
      </c>
      <c r="H4" s="31"/>
      <c r="I4" s="5">
        <v>11</v>
      </c>
      <c r="J4" s="31" t="s">
        <v>4</v>
      </c>
      <c r="K4" s="31"/>
      <c r="L4" s="5">
        <v>2026</v>
      </c>
      <c r="M4" s="6" t="str">
        <f>IF(AND(ISNUMBER($I$4),$I$4&gt;=1,$I$4&lt;=12),CHOOSE($I$4,"Januar","Februar","März","April","Mai","Juni","Juli","August","September","Oktober","November","Dezember")&amp;" "&amp;$L$4,"")</f>
        <v>November 2026</v>
      </c>
    </row>
    <row r="5" spans="1:13" ht="28.05" customHeight="1" x14ac:dyDescent="0.3">
      <c r="A5" s="31" t="s">
        <v>5</v>
      </c>
      <c r="B5" s="31"/>
      <c r="C5" s="24"/>
      <c r="D5" s="24"/>
      <c r="E5" s="24"/>
      <c r="F5" s="24"/>
      <c r="G5" s="31" t="s">
        <v>6</v>
      </c>
      <c r="H5" s="31"/>
      <c r="I5" s="7">
        <v>8</v>
      </c>
      <c r="J5" s="31" t="s">
        <v>7</v>
      </c>
      <c r="K5" s="31"/>
      <c r="L5" s="8"/>
    </row>
    <row r="6" spans="1:13" ht="28.05" customHeight="1" x14ac:dyDescent="0.3">
      <c r="A6" s="31" t="s">
        <v>8</v>
      </c>
      <c r="B6" s="31"/>
      <c r="C6" s="9">
        <v>0.91666666666666663</v>
      </c>
      <c r="D6" s="3" t="s">
        <v>9</v>
      </c>
      <c r="E6" s="9">
        <v>0.25</v>
      </c>
      <c r="G6" s="31" t="s">
        <v>10</v>
      </c>
      <c r="H6" s="31"/>
      <c r="I6" s="10"/>
      <c r="J6" s="31" t="s">
        <v>11</v>
      </c>
      <c r="K6" s="31"/>
      <c r="L6" s="10"/>
    </row>
    <row r="7" spans="1:13" ht="28.05" customHeight="1" x14ac:dyDescent="0.3">
      <c r="G7" s="31" t="s">
        <v>12</v>
      </c>
      <c r="H7" s="31"/>
      <c r="I7" s="10"/>
    </row>
    <row r="9" spans="1:13" ht="30" customHeight="1" x14ac:dyDescent="0.3">
      <c r="A9" s="11" t="s">
        <v>13</v>
      </c>
      <c r="B9" s="11" t="s">
        <v>14</v>
      </c>
      <c r="C9" s="11" t="s">
        <v>15</v>
      </c>
      <c r="D9" s="11" t="s">
        <v>16</v>
      </c>
      <c r="E9" s="11" t="s">
        <v>17</v>
      </c>
      <c r="F9" s="11" t="s">
        <v>18</v>
      </c>
      <c r="G9" s="11" t="s">
        <v>19</v>
      </c>
      <c r="H9" s="11" t="s">
        <v>20</v>
      </c>
      <c r="I9" s="11" t="s">
        <v>21</v>
      </c>
      <c r="J9" s="11" t="s">
        <v>22</v>
      </c>
      <c r="K9" s="11" t="s">
        <v>23</v>
      </c>
      <c r="L9" s="11" t="s">
        <v>24</v>
      </c>
      <c r="M9" s="11" t="s">
        <v>25</v>
      </c>
    </row>
    <row r="10" spans="1:13" x14ac:dyDescent="0.3">
      <c r="A10" s="12">
        <f>IF(1&lt;=DAY(DATE($L$4,$I$4+1,0)),DATE($L$4,$I$4,1),"")</f>
        <v>46327</v>
      </c>
      <c r="B10" s="13" t="str">
        <f t="shared" ref="B10:B40" si="0">IF(ISNUMBER(A10),CHOOSE(WEEKDAY(A10,2),"Mo","Di","Mi","Do","Fr","Sa","So"),"")</f>
        <v>So</v>
      </c>
      <c r="C10" s="7"/>
      <c r="D10" s="9"/>
      <c r="E10" s="9"/>
      <c r="F10" s="5"/>
      <c r="G10" s="14" t="str">
        <f t="shared" ref="G10:G40" si="1">IF(OR(NOT(ISNUMBER(A10)),D10="",E10=""),"",MAX(0,MOD(E10-D10,1)-N(F10)/1440))</f>
        <v/>
      </c>
      <c r="H10" s="14" t="str">
        <f>IF(G10="","",IF(J10&gt;0,0,MIN(G10,MAX(0,$I$5/24-SUMIF($A$9:A9,A10,$H$9:H9)))))</f>
        <v/>
      </c>
      <c r="I10" s="14" t="str">
        <f t="shared" ref="I10:I40" si="2">IF(G10="","",G10-H10-J10)</f>
        <v/>
      </c>
      <c r="J10" s="14" t="str">
        <f t="shared" ref="J10:J40" si="3">IF(G10="","",IF(OR(WEEKDAY(A10,2)=7,COUNTIF(Holidays,A10)&gt;0),G10,0))</f>
        <v/>
      </c>
      <c r="K10" s="14" t="str">
        <f t="shared" ref="K10:K40" si="4">IF(G10="","",MIN(G10,MAX(0,MIN((E10+(E10&lt;D10)),$E$6)-D10)+MAX(0,MIN((E10+(E10&lt;D10)),1+$E$6)-MAX(D10,$C$6))))</f>
        <v/>
      </c>
      <c r="L10" s="7"/>
      <c r="M10" s="4"/>
    </row>
    <row r="11" spans="1:13" x14ac:dyDescent="0.3">
      <c r="A11" s="12">
        <f>IF(2&lt;=DAY(DATE($L$4,$I$4+1,0)),DATE($L$4,$I$4,2),"")</f>
        <v>46328</v>
      </c>
      <c r="B11" s="13" t="str">
        <f t="shared" si="0"/>
        <v>Mo</v>
      </c>
      <c r="C11" s="7"/>
      <c r="D11" s="9"/>
      <c r="E11" s="9"/>
      <c r="F11" s="5"/>
      <c r="G11" s="14" t="str">
        <f t="shared" si="1"/>
        <v/>
      </c>
      <c r="H11" s="14" t="str">
        <f>IF(G11="","",IF(J11&gt;0,0,MIN(G11,MAX(0,$I$5/24-SUMIF($A$9:A10,A11,$H$9:H10)))))</f>
        <v/>
      </c>
      <c r="I11" s="14" t="str">
        <f t="shared" si="2"/>
        <v/>
      </c>
      <c r="J11" s="14" t="str">
        <f t="shared" si="3"/>
        <v/>
      </c>
      <c r="K11" s="14" t="str">
        <f t="shared" si="4"/>
        <v/>
      </c>
      <c r="L11" s="7"/>
      <c r="M11" s="4"/>
    </row>
    <row r="12" spans="1:13" x14ac:dyDescent="0.3">
      <c r="A12" s="12">
        <f>IF(3&lt;=DAY(DATE($L$4,$I$4+1,0)),DATE($L$4,$I$4,3),"")</f>
        <v>46329</v>
      </c>
      <c r="B12" s="13" t="str">
        <f t="shared" si="0"/>
        <v>Di</v>
      </c>
      <c r="C12" s="7"/>
      <c r="D12" s="9"/>
      <c r="E12" s="9"/>
      <c r="F12" s="5"/>
      <c r="G12" s="14" t="str">
        <f t="shared" si="1"/>
        <v/>
      </c>
      <c r="H12" s="14" t="str">
        <f>IF(G12="","",IF(J12&gt;0,0,MIN(G12,MAX(0,$I$5/24-SUMIF($A$9:A11,A12,$H$9:H11)))))</f>
        <v/>
      </c>
      <c r="I12" s="14" t="str">
        <f t="shared" si="2"/>
        <v/>
      </c>
      <c r="J12" s="14" t="str">
        <f t="shared" si="3"/>
        <v/>
      </c>
      <c r="K12" s="14" t="str">
        <f t="shared" si="4"/>
        <v/>
      </c>
      <c r="L12" s="7"/>
      <c r="M12" s="4"/>
    </row>
    <row r="13" spans="1:13" x14ac:dyDescent="0.3">
      <c r="A13" s="12">
        <f>IF(4&lt;=DAY(DATE($L$4,$I$4+1,0)),DATE($L$4,$I$4,4),"")</f>
        <v>46330</v>
      </c>
      <c r="B13" s="13" t="str">
        <f t="shared" si="0"/>
        <v>Mi</v>
      </c>
      <c r="C13" s="7"/>
      <c r="D13" s="9"/>
      <c r="E13" s="9"/>
      <c r="F13" s="5"/>
      <c r="G13" s="14" t="str">
        <f t="shared" si="1"/>
        <v/>
      </c>
      <c r="H13" s="14" t="str">
        <f>IF(G13="","",IF(J13&gt;0,0,MIN(G13,MAX(0,$I$5/24-SUMIF($A$9:A12,A13,$H$9:H12)))))</f>
        <v/>
      </c>
      <c r="I13" s="14" t="str">
        <f t="shared" si="2"/>
        <v/>
      </c>
      <c r="J13" s="14" t="str">
        <f t="shared" si="3"/>
        <v/>
      </c>
      <c r="K13" s="14" t="str">
        <f t="shared" si="4"/>
        <v/>
      </c>
      <c r="L13" s="7"/>
      <c r="M13" s="4"/>
    </row>
    <row r="14" spans="1:13" x14ac:dyDescent="0.3">
      <c r="A14" s="12">
        <f>IF(5&lt;=DAY(DATE($L$4,$I$4+1,0)),DATE($L$4,$I$4,5),"")</f>
        <v>46331</v>
      </c>
      <c r="B14" s="13" t="str">
        <f t="shared" si="0"/>
        <v>Do</v>
      </c>
      <c r="C14" s="7"/>
      <c r="D14" s="9"/>
      <c r="E14" s="9"/>
      <c r="F14" s="5"/>
      <c r="G14" s="14" t="str">
        <f t="shared" si="1"/>
        <v/>
      </c>
      <c r="H14" s="14" t="str">
        <f>IF(G14="","",IF(J14&gt;0,0,MIN(G14,MAX(0,$I$5/24-SUMIF($A$9:A13,A14,$H$9:H13)))))</f>
        <v/>
      </c>
      <c r="I14" s="14" t="str">
        <f t="shared" si="2"/>
        <v/>
      </c>
      <c r="J14" s="14" t="str">
        <f t="shared" si="3"/>
        <v/>
      </c>
      <c r="K14" s="14" t="str">
        <f t="shared" si="4"/>
        <v/>
      </c>
      <c r="L14" s="7"/>
      <c r="M14" s="4"/>
    </row>
    <row r="15" spans="1:13" x14ac:dyDescent="0.3">
      <c r="A15" s="12">
        <f>IF(6&lt;=DAY(DATE($L$4,$I$4+1,0)),DATE($L$4,$I$4,6),"")</f>
        <v>46332</v>
      </c>
      <c r="B15" s="13" t="str">
        <f t="shared" si="0"/>
        <v>Fr</v>
      </c>
      <c r="C15" s="7"/>
      <c r="D15" s="9"/>
      <c r="E15" s="9"/>
      <c r="F15" s="5"/>
      <c r="G15" s="14" t="str">
        <f t="shared" si="1"/>
        <v/>
      </c>
      <c r="H15" s="14" t="str">
        <f>IF(G15="","",IF(J15&gt;0,0,MIN(G15,MAX(0,$I$5/24-SUMIF($A$9:A14,A15,$H$9:H14)))))</f>
        <v/>
      </c>
      <c r="I15" s="14" t="str">
        <f t="shared" si="2"/>
        <v/>
      </c>
      <c r="J15" s="14" t="str">
        <f t="shared" si="3"/>
        <v/>
      </c>
      <c r="K15" s="14" t="str">
        <f t="shared" si="4"/>
        <v/>
      </c>
      <c r="L15" s="7"/>
      <c r="M15" s="4"/>
    </row>
    <row r="16" spans="1:13" x14ac:dyDescent="0.3">
      <c r="A16" s="12">
        <f>IF(7&lt;=DAY(DATE($L$4,$I$4+1,0)),DATE($L$4,$I$4,7),"")</f>
        <v>46333</v>
      </c>
      <c r="B16" s="13" t="str">
        <f t="shared" si="0"/>
        <v>Sa</v>
      </c>
      <c r="C16" s="7"/>
      <c r="D16" s="9"/>
      <c r="E16" s="9"/>
      <c r="F16" s="5"/>
      <c r="G16" s="14" t="str">
        <f t="shared" si="1"/>
        <v/>
      </c>
      <c r="H16" s="14" t="str">
        <f>IF(G16="","",IF(J16&gt;0,0,MIN(G16,MAX(0,$I$5/24-SUMIF($A$9:A15,A16,$H$9:H15)))))</f>
        <v/>
      </c>
      <c r="I16" s="14" t="str">
        <f t="shared" si="2"/>
        <v/>
      </c>
      <c r="J16" s="14" t="str">
        <f t="shared" si="3"/>
        <v/>
      </c>
      <c r="K16" s="14" t="str">
        <f t="shared" si="4"/>
        <v/>
      </c>
      <c r="L16" s="7"/>
      <c r="M16" s="4"/>
    </row>
    <row r="17" spans="1:13" x14ac:dyDescent="0.3">
      <c r="A17" s="12">
        <f>IF(8&lt;=DAY(DATE($L$4,$I$4+1,0)),DATE($L$4,$I$4,8),"")</f>
        <v>46334</v>
      </c>
      <c r="B17" s="13" t="str">
        <f t="shared" si="0"/>
        <v>So</v>
      </c>
      <c r="C17" s="7"/>
      <c r="D17" s="9"/>
      <c r="E17" s="9"/>
      <c r="F17" s="5"/>
      <c r="G17" s="14" t="str">
        <f t="shared" si="1"/>
        <v/>
      </c>
      <c r="H17" s="14" t="str">
        <f>IF(G17="","",IF(J17&gt;0,0,MIN(G17,MAX(0,$I$5/24-SUMIF($A$9:A16,A17,$H$9:H16)))))</f>
        <v/>
      </c>
      <c r="I17" s="14" t="str">
        <f t="shared" si="2"/>
        <v/>
      </c>
      <c r="J17" s="14" t="str">
        <f t="shared" si="3"/>
        <v/>
      </c>
      <c r="K17" s="14" t="str">
        <f t="shared" si="4"/>
        <v/>
      </c>
      <c r="L17" s="7"/>
      <c r="M17" s="4"/>
    </row>
    <row r="18" spans="1:13" x14ac:dyDescent="0.3">
      <c r="A18" s="12">
        <f>IF(9&lt;=DAY(DATE($L$4,$I$4+1,0)),DATE($L$4,$I$4,9),"")</f>
        <v>46335</v>
      </c>
      <c r="B18" s="13" t="str">
        <f t="shared" si="0"/>
        <v>Mo</v>
      </c>
      <c r="C18" s="7"/>
      <c r="D18" s="9"/>
      <c r="E18" s="9"/>
      <c r="F18" s="5"/>
      <c r="G18" s="14" t="str">
        <f t="shared" si="1"/>
        <v/>
      </c>
      <c r="H18" s="14" t="str">
        <f>IF(G18="","",IF(J18&gt;0,0,MIN(G18,MAX(0,$I$5/24-SUMIF($A$9:A17,A18,$H$9:H17)))))</f>
        <v/>
      </c>
      <c r="I18" s="14" t="str">
        <f t="shared" si="2"/>
        <v/>
      </c>
      <c r="J18" s="14" t="str">
        <f t="shared" si="3"/>
        <v/>
      </c>
      <c r="K18" s="14" t="str">
        <f t="shared" si="4"/>
        <v/>
      </c>
      <c r="L18" s="7"/>
      <c r="M18" s="4"/>
    </row>
    <row r="19" spans="1:13" x14ac:dyDescent="0.3">
      <c r="A19" s="12">
        <f>IF(10&lt;=DAY(DATE($L$4,$I$4+1,0)),DATE($L$4,$I$4,10),"")</f>
        <v>46336</v>
      </c>
      <c r="B19" s="13" t="str">
        <f t="shared" si="0"/>
        <v>Di</v>
      </c>
      <c r="C19" s="7"/>
      <c r="D19" s="9"/>
      <c r="E19" s="9"/>
      <c r="F19" s="5"/>
      <c r="G19" s="14" t="str">
        <f t="shared" si="1"/>
        <v/>
      </c>
      <c r="H19" s="14" t="str">
        <f>IF(G19="","",IF(J19&gt;0,0,MIN(G19,MAX(0,$I$5/24-SUMIF($A$9:A18,A19,$H$9:H18)))))</f>
        <v/>
      </c>
      <c r="I19" s="14" t="str">
        <f t="shared" si="2"/>
        <v/>
      </c>
      <c r="J19" s="14" t="str">
        <f t="shared" si="3"/>
        <v/>
      </c>
      <c r="K19" s="14" t="str">
        <f t="shared" si="4"/>
        <v/>
      </c>
      <c r="L19" s="7"/>
      <c r="M19" s="4"/>
    </row>
    <row r="20" spans="1:13" x14ac:dyDescent="0.3">
      <c r="A20" s="12">
        <f>IF(11&lt;=DAY(DATE($L$4,$I$4+1,0)),DATE($L$4,$I$4,11),"")</f>
        <v>46337</v>
      </c>
      <c r="B20" s="13" t="str">
        <f t="shared" si="0"/>
        <v>Mi</v>
      </c>
      <c r="C20" s="7"/>
      <c r="D20" s="9"/>
      <c r="E20" s="9"/>
      <c r="F20" s="5"/>
      <c r="G20" s="14" t="str">
        <f t="shared" si="1"/>
        <v/>
      </c>
      <c r="H20" s="14" t="str">
        <f>IF(G20="","",IF(J20&gt;0,0,MIN(G20,MAX(0,$I$5/24-SUMIF($A$9:A19,A20,$H$9:H19)))))</f>
        <v/>
      </c>
      <c r="I20" s="14" t="str">
        <f t="shared" si="2"/>
        <v/>
      </c>
      <c r="J20" s="14" t="str">
        <f t="shared" si="3"/>
        <v/>
      </c>
      <c r="K20" s="14" t="str">
        <f t="shared" si="4"/>
        <v/>
      </c>
      <c r="L20" s="7"/>
      <c r="M20" s="4"/>
    </row>
    <row r="21" spans="1:13" x14ac:dyDescent="0.3">
      <c r="A21" s="12">
        <f>IF(12&lt;=DAY(DATE($L$4,$I$4+1,0)),DATE($L$4,$I$4,12),"")</f>
        <v>46338</v>
      </c>
      <c r="B21" s="13" t="str">
        <f t="shared" si="0"/>
        <v>Do</v>
      </c>
      <c r="C21" s="7"/>
      <c r="D21" s="9"/>
      <c r="E21" s="9"/>
      <c r="F21" s="5"/>
      <c r="G21" s="14" t="str">
        <f t="shared" si="1"/>
        <v/>
      </c>
      <c r="H21" s="14" t="str">
        <f>IF(G21="","",IF(J21&gt;0,0,MIN(G21,MAX(0,$I$5/24-SUMIF($A$9:A20,A21,$H$9:H20)))))</f>
        <v/>
      </c>
      <c r="I21" s="14" t="str">
        <f t="shared" si="2"/>
        <v/>
      </c>
      <c r="J21" s="14" t="str">
        <f t="shared" si="3"/>
        <v/>
      </c>
      <c r="K21" s="14" t="str">
        <f t="shared" si="4"/>
        <v/>
      </c>
      <c r="L21" s="7"/>
      <c r="M21" s="4"/>
    </row>
    <row r="22" spans="1:13" x14ac:dyDescent="0.3">
      <c r="A22" s="12">
        <f>IF(13&lt;=DAY(DATE($L$4,$I$4+1,0)),DATE($L$4,$I$4,13),"")</f>
        <v>46339</v>
      </c>
      <c r="B22" s="13" t="str">
        <f t="shared" si="0"/>
        <v>Fr</v>
      </c>
      <c r="C22" s="7"/>
      <c r="D22" s="9"/>
      <c r="E22" s="9"/>
      <c r="F22" s="5"/>
      <c r="G22" s="14" t="str">
        <f t="shared" si="1"/>
        <v/>
      </c>
      <c r="H22" s="14" t="str">
        <f>IF(G22="","",IF(J22&gt;0,0,MIN(G22,MAX(0,$I$5/24-SUMIF($A$9:A21,A22,$H$9:H21)))))</f>
        <v/>
      </c>
      <c r="I22" s="14" t="str">
        <f t="shared" si="2"/>
        <v/>
      </c>
      <c r="J22" s="14" t="str">
        <f t="shared" si="3"/>
        <v/>
      </c>
      <c r="K22" s="14" t="str">
        <f t="shared" si="4"/>
        <v/>
      </c>
      <c r="L22" s="7"/>
      <c r="M22" s="4"/>
    </row>
    <row r="23" spans="1:13" x14ac:dyDescent="0.3">
      <c r="A23" s="12">
        <f>IF(14&lt;=DAY(DATE($L$4,$I$4+1,0)),DATE($L$4,$I$4,14),"")</f>
        <v>46340</v>
      </c>
      <c r="B23" s="13" t="str">
        <f t="shared" si="0"/>
        <v>Sa</v>
      </c>
      <c r="C23" s="7"/>
      <c r="D23" s="9"/>
      <c r="E23" s="9"/>
      <c r="F23" s="5"/>
      <c r="G23" s="14" t="str">
        <f t="shared" si="1"/>
        <v/>
      </c>
      <c r="H23" s="14" t="str">
        <f>IF(G23="","",IF(J23&gt;0,0,MIN(G23,MAX(0,$I$5/24-SUMIF($A$9:A22,A23,$H$9:H22)))))</f>
        <v/>
      </c>
      <c r="I23" s="14" t="str">
        <f t="shared" si="2"/>
        <v/>
      </c>
      <c r="J23" s="14" t="str">
        <f t="shared" si="3"/>
        <v/>
      </c>
      <c r="K23" s="14" t="str">
        <f t="shared" si="4"/>
        <v/>
      </c>
      <c r="L23" s="7"/>
      <c r="M23" s="4"/>
    </row>
    <row r="24" spans="1:13" x14ac:dyDescent="0.3">
      <c r="A24" s="12">
        <f>IF(15&lt;=DAY(DATE($L$4,$I$4+1,0)),DATE($L$4,$I$4,15),"")</f>
        <v>46341</v>
      </c>
      <c r="B24" s="13" t="str">
        <f t="shared" si="0"/>
        <v>So</v>
      </c>
      <c r="C24" s="7"/>
      <c r="D24" s="9"/>
      <c r="E24" s="9"/>
      <c r="F24" s="5"/>
      <c r="G24" s="14" t="str">
        <f t="shared" si="1"/>
        <v/>
      </c>
      <c r="H24" s="14" t="str">
        <f>IF(G24="","",IF(J24&gt;0,0,MIN(G24,MAX(0,$I$5/24-SUMIF($A$9:A23,A24,$H$9:H23)))))</f>
        <v/>
      </c>
      <c r="I24" s="14" t="str">
        <f t="shared" si="2"/>
        <v/>
      </c>
      <c r="J24" s="14" t="str">
        <f t="shared" si="3"/>
        <v/>
      </c>
      <c r="K24" s="14" t="str">
        <f t="shared" si="4"/>
        <v/>
      </c>
      <c r="L24" s="7"/>
      <c r="M24" s="4"/>
    </row>
    <row r="25" spans="1:13" x14ac:dyDescent="0.3">
      <c r="A25" s="12">
        <f>IF(16&lt;=DAY(DATE($L$4,$I$4+1,0)),DATE($L$4,$I$4,16),"")</f>
        <v>46342</v>
      </c>
      <c r="B25" s="13" t="str">
        <f t="shared" si="0"/>
        <v>Mo</v>
      </c>
      <c r="C25" s="7"/>
      <c r="D25" s="9"/>
      <c r="E25" s="9"/>
      <c r="F25" s="5"/>
      <c r="G25" s="14" t="str">
        <f t="shared" si="1"/>
        <v/>
      </c>
      <c r="H25" s="14" t="str">
        <f>IF(G25="","",IF(J25&gt;0,0,MIN(G25,MAX(0,$I$5/24-SUMIF($A$9:A24,A25,$H$9:H24)))))</f>
        <v/>
      </c>
      <c r="I25" s="14" t="str">
        <f t="shared" si="2"/>
        <v/>
      </c>
      <c r="J25" s="14" t="str">
        <f t="shared" si="3"/>
        <v/>
      </c>
      <c r="K25" s="14" t="str">
        <f t="shared" si="4"/>
        <v/>
      </c>
      <c r="L25" s="7"/>
      <c r="M25" s="4"/>
    </row>
    <row r="26" spans="1:13" x14ac:dyDescent="0.3">
      <c r="A26" s="12">
        <f>IF(17&lt;=DAY(DATE($L$4,$I$4+1,0)),DATE($L$4,$I$4,17),"")</f>
        <v>46343</v>
      </c>
      <c r="B26" s="13" t="str">
        <f t="shared" si="0"/>
        <v>Di</v>
      </c>
      <c r="C26" s="7"/>
      <c r="D26" s="9"/>
      <c r="E26" s="9"/>
      <c r="F26" s="5"/>
      <c r="G26" s="14" t="str">
        <f t="shared" si="1"/>
        <v/>
      </c>
      <c r="H26" s="14" t="str">
        <f>IF(G26="","",IF(J26&gt;0,0,MIN(G26,MAX(0,$I$5/24-SUMIF($A$9:A25,A26,$H$9:H25)))))</f>
        <v/>
      </c>
      <c r="I26" s="14" t="str">
        <f t="shared" si="2"/>
        <v/>
      </c>
      <c r="J26" s="14" t="str">
        <f t="shared" si="3"/>
        <v/>
      </c>
      <c r="K26" s="14" t="str">
        <f t="shared" si="4"/>
        <v/>
      </c>
      <c r="L26" s="7"/>
      <c r="M26" s="4"/>
    </row>
    <row r="27" spans="1:13" x14ac:dyDescent="0.3">
      <c r="A27" s="12">
        <f>IF(18&lt;=DAY(DATE($L$4,$I$4+1,0)),DATE($L$4,$I$4,18),"")</f>
        <v>46344</v>
      </c>
      <c r="B27" s="13" t="str">
        <f t="shared" si="0"/>
        <v>Mi</v>
      </c>
      <c r="C27" s="7"/>
      <c r="D27" s="9"/>
      <c r="E27" s="9"/>
      <c r="F27" s="5"/>
      <c r="G27" s="14" t="str">
        <f t="shared" si="1"/>
        <v/>
      </c>
      <c r="H27" s="14" t="str">
        <f>IF(G27="","",IF(J27&gt;0,0,MIN(G27,MAX(0,$I$5/24-SUMIF($A$9:A26,A27,$H$9:H26)))))</f>
        <v/>
      </c>
      <c r="I27" s="14" t="str">
        <f t="shared" si="2"/>
        <v/>
      </c>
      <c r="J27" s="14" t="str">
        <f t="shared" si="3"/>
        <v/>
      </c>
      <c r="K27" s="14" t="str">
        <f t="shared" si="4"/>
        <v/>
      </c>
      <c r="L27" s="7"/>
      <c r="M27" s="4"/>
    </row>
    <row r="28" spans="1:13" x14ac:dyDescent="0.3">
      <c r="A28" s="12">
        <f>IF(19&lt;=DAY(DATE($L$4,$I$4+1,0)),DATE($L$4,$I$4,19),"")</f>
        <v>46345</v>
      </c>
      <c r="B28" s="13" t="str">
        <f t="shared" si="0"/>
        <v>Do</v>
      </c>
      <c r="C28" s="7"/>
      <c r="D28" s="9"/>
      <c r="E28" s="9"/>
      <c r="F28" s="5"/>
      <c r="G28" s="14" t="str">
        <f t="shared" si="1"/>
        <v/>
      </c>
      <c r="H28" s="14" t="str">
        <f>IF(G28="","",IF(J28&gt;0,0,MIN(G28,MAX(0,$I$5/24-SUMIF($A$9:A27,A28,$H$9:H27)))))</f>
        <v/>
      </c>
      <c r="I28" s="14" t="str">
        <f t="shared" si="2"/>
        <v/>
      </c>
      <c r="J28" s="14" t="str">
        <f t="shared" si="3"/>
        <v/>
      </c>
      <c r="K28" s="14" t="str">
        <f t="shared" si="4"/>
        <v/>
      </c>
      <c r="L28" s="7"/>
      <c r="M28" s="4"/>
    </row>
    <row r="29" spans="1:13" x14ac:dyDescent="0.3">
      <c r="A29" s="12">
        <f>IF(20&lt;=DAY(DATE($L$4,$I$4+1,0)),DATE($L$4,$I$4,20),"")</f>
        <v>46346</v>
      </c>
      <c r="B29" s="13" t="str">
        <f t="shared" si="0"/>
        <v>Fr</v>
      </c>
      <c r="C29" s="7"/>
      <c r="D29" s="9"/>
      <c r="E29" s="9"/>
      <c r="F29" s="5"/>
      <c r="G29" s="14" t="str">
        <f t="shared" si="1"/>
        <v/>
      </c>
      <c r="H29" s="14" t="str">
        <f>IF(G29="","",IF(J29&gt;0,0,MIN(G29,MAX(0,$I$5/24-SUMIF($A$9:A28,A29,$H$9:H28)))))</f>
        <v/>
      </c>
      <c r="I29" s="14" t="str">
        <f t="shared" si="2"/>
        <v/>
      </c>
      <c r="J29" s="14" t="str">
        <f t="shared" si="3"/>
        <v/>
      </c>
      <c r="K29" s="14" t="str">
        <f t="shared" si="4"/>
        <v/>
      </c>
      <c r="L29" s="7"/>
      <c r="M29" s="4"/>
    </row>
    <row r="30" spans="1:13" x14ac:dyDescent="0.3">
      <c r="A30" s="12">
        <f>IF(21&lt;=DAY(DATE($L$4,$I$4+1,0)),DATE($L$4,$I$4,21),"")</f>
        <v>46347</v>
      </c>
      <c r="B30" s="13" t="str">
        <f t="shared" si="0"/>
        <v>Sa</v>
      </c>
      <c r="C30" s="7"/>
      <c r="D30" s="9"/>
      <c r="E30" s="9"/>
      <c r="F30" s="5"/>
      <c r="G30" s="14" t="str">
        <f t="shared" si="1"/>
        <v/>
      </c>
      <c r="H30" s="14" t="str">
        <f>IF(G30="","",IF(J30&gt;0,0,MIN(G30,MAX(0,$I$5/24-SUMIF($A$9:A29,A30,$H$9:H29)))))</f>
        <v/>
      </c>
      <c r="I30" s="14" t="str">
        <f t="shared" si="2"/>
        <v/>
      </c>
      <c r="J30" s="14" t="str">
        <f t="shared" si="3"/>
        <v/>
      </c>
      <c r="K30" s="14" t="str">
        <f t="shared" si="4"/>
        <v/>
      </c>
      <c r="L30" s="7"/>
      <c r="M30" s="4"/>
    </row>
    <row r="31" spans="1:13" x14ac:dyDescent="0.3">
      <c r="A31" s="12">
        <f>IF(22&lt;=DAY(DATE($L$4,$I$4+1,0)),DATE($L$4,$I$4,22),"")</f>
        <v>46348</v>
      </c>
      <c r="B31" s="13" t="str">
        <f t="shared" si="0"/>
        <v>So</v>
      </c>
      <c r="C31" s="7"/>
      <c r="D31" s="9"/>
      <c r="E31" s="9"/>
      <c r="F31" s="5"/>
      <c r="G31" s="14" t="str">
        <f t="shared" si="1"/>
        <v/>
      </c>
      <c r="H31" s="14" t="str">
        <f>IF(G31="","",IF(J31&gt;0,0,MIN(G31,MAX(0,$I$5/24-SUMIF($A$9:A30,A31,$H$9:H30)))))</f>
        <v/>
      </c>
      <c r="I31" s="14" t="str">
        <f t="shared" si="2"/>
        <v/>
      </c>
      <c r="J31" s="14" t="str">
        <f t="shared" si="3"/>
        <v/>
      </c>
      <c r="K31" s="14" t="str">
        <f t="shared" si="4"/>
        <v/>
      </c>
      <c r="L31" s="7"/>
      <c r="M31" s="4"/>
    </row>
    <row r="32" spans="1:13" x14ac:dyDescent="0.3">
      <c r="A32" s="12">
        <f>IF(23&lt;=DAY(DATE($L$4,$I$4+1,0)),DATE($L$4,$I$4,23),"")</f>
        <v>46349</v>
      </c>
      <c r="B32" s="13" t="str">
        <f t="shared" si="0"/>
        <v>Mo</v>
      </c>
      <c r="C32" s="7"/>
      <c r="D32" s="9"/>
      <c r="E32" s="9"/>
      <c r="F32" s="5"/>
      <c r="G32" s="14" t="str">
        <f t="shared" si="1"/>
        <v/>
      </c>
      <c r="H32" s="14" t="str">
        <f>IF(G32="","",IF(J32&gt;0,0,MIN(G32,MAX(0,$I$5/24-SUMIF($A$9:A31,A32,$H$9:H31)))))</f>
        <v/>
      </c>
      <c r="I32" s="14" t="str">
        <f t="shared" si="2"/>
        <v/>
      </c>
      <c r="J32" s="14" t="str">
        <f t="shared" si="3"/>
        <v/>
      </c>
      <c r="K32" s="14" t="str">
        <f t="shared" si="4"/>
        <v/>
      </c>
      <c r="L32" s="7"/>
      <c r="M32" s="4"/>
    </row>
    <row r="33" spans="1:13" x14ac:dyDescent="0.3">
      <c r="A33" s="12">
        <f>IF(24&lt;=DAY(DATE($L$4,$I$4+1,0)),DATE($L$4,$I$4,24),"")</f>
        <v>46350</v>
      </c>
      <c r="B33" s="13" t="str">
        <f t="shared" si="0"/>
        <v>Di</v>
      </c>
      <c r="C33" s="7"/>
      <c r="D33" s="9"/>
      <c r="E33" s="9"/>
      <c r="F33" s="5"/>
      <c r="G33" s="14" t="str">
        <f t="shared" si="1"/>
        <v/>
      </c>
      <c r="H33" s="14" t="str">
        <f>IF(G33="","",IF(J33&gt;0,0,MIN(G33,MAX(0,$I$5/24-SUMIF($A$9:A32,A33,$H$9:H32)))))</f>
        <v/>
      </c>
      <c r="I33" s="14" t="str">
        <f t="shared" si="2"/>
        <v/>
      </c>
      <c r="J33" s="14" t="str">
        <f t="shared" si="3"/>
        <v/>
      </c>
      <c r="K33" s="14" t="str">
        <f t="shared" si="4"/>
        <v/>
      </c>
      <c r="L33" s="7"/>
      <c r="M33" s="4"/>
    </row>
    <row r="34" spans="1:13" x14ac:dyDescent="0.3">
      <c r="A34" s="12">
        <f>IF(25&lt;=DAY(DATE($L$4,$I$4+1,0)),DATE($L$4,$I$4,25),"")</f>
        <v>46351</v>
      </c>
      <c r="B34" s="13" t="str">
        <f t="shared" si="0"/>
        <v>Mi</v>
      </c>
      <c r="C34" s="7"/>
      <c r="D34" s="9"/>
      <c r="E34" s="9"/>
      <c r="F34" s="5"/>
      <c r="G34" s="14" t="str">
        <f t="shared" si="1"/>
        <v/>
      </c>
      <c r="H34" s="14" t="str">
        <f>IF(G34="","",IF(J34&gt;0,0,MIN(G34,MAX(0,$I$5/24-SUMIF($A$9:A33,A34,$H$9:H33)))))</f>
        <v/>
      </c>
      <c r="I34" s="14" t="str">
        <f t="shared" si="2"/>
        <v/>
      </c>
      <c r="J34" s="14" t="str">
        <f t="shared" si="3"/>
        <v/>
      </c>
      <c r="K34" s="14" t="str">
        <f t="shared" si="4"/>
        <v/>
      </c>
      <c r="L34" s="7"/>
      <c r="M34" s="4"/>
    </row>
    <row r="35" spans="1:13" x14ac:dyDescent="0.3">
      <c r="A35" s="12">
        <f>IF(26&lt;=DAY(DATE($L$4,$I$4+1,0)),DATE($L$4,$I$4,26),"")</f>
        <v>46352</v>
      </c>
      <c r="B35" s="13" t="str">
        <f t="shared" si="0"/>
        <v>Do</v>
      </c>
      <c r="C35" s="7"/>
      <c r="D35" s="9"/>
      <c r="E35" s="9"/>
      <c r="F35" s="5"/>
      <c r="G35" s="14" t="str">
        <f t="shared" si="1"/>
        <v/>
      </c>
      <c r="H35" s="14" t="str">
        <f>IF(G35="","",IF(J35&gt;0,0,MIN(G35,MAX(0,$I$5/24-SUMIF($A$9:A34,A35,$H$9:H34)))))</f>
        <v/>
      </c>
      <c r="I35" s="14" t="str">
        <f t="shared" si="2"/>
        <v/>
      </c>
      <c r="J35" s="14" t="str">
        <f t="shared" si="3"/>
        <v/>
      </c>
      <c r="K35" s="14" t="str">
        <f t="shared" si="4"/>
        <v/>
      </c>
      <c r="L35" s="7"/>
      <c r="M35" s="4"/>
    </row>
    <row r="36" spans="1:13" x14ac:dyDescent="0.3">
      <c r="A36" s="12">
        <f>IF(27&lt;=DAY(DATE($L$4,$I$4+1,0)),DATE($L$4,$I$4,27),"")</f>
        <v>46353</v>
      </c>
      <c r="B36" s="13" t="str">
        <f t="shared" si="0"/>
        <v>Fr</v>
      </c>
      <c r="C36" s="7"/>
      <c r="D36" s="9"/>
      <c r="E36" s="9"/>
      <c r="F36" s="5"/>
      <c r="G36" s="14" t="str">
        <f t="shared" si="1"/>
        <v/>
      </c>
      <c r="H36" s="14" t="str">
        <f>IF(G36="","",IF(J36&gt;0,0,MIN(G36,MAX(0,$I$5/24-SUMIF($A$9:A35,A36,$H$9:H35)))))</f>
        <v/>
      </c>
      <c r="I36" s="14" t="str">
        <f t="shared" si="2"/>
        <v/>
      </c>
      <c r="J36" s="14" t="str">
        <f t="shared" si="3"/>
        <v/>
      </c>
      <c r="K36" s="14" t="str">
        <f t="shared" si="4"/>
        <v/>
      </c>
      <c r="L36" s="7"/>
      <c r="M36" s="4"/>
    </row>
    <row r="37" spans="1:13" x14ac:dyDescent="0.3">
      <c r="A37" s="12">
        <f>IF(28&lt;=DAY(DATE($L$4,$I$4+1,0)),DATE($L$4,$I$4,28),"")</f>
        <v>46354</v>
      </c>
      <c r="B37" s="13" t="str">
        <f t="shared" si="0"/>
        <v>Sa</v>
      </c>
      <c r="C37" s="7"/>
      <c r="D37" s="9"/>
      <c r="E37" s="9"/>
      <c r="F37" s="5"/>
      <c r="G37" s="14" t="str">
        <f t="shared" si="1"/>
        <v/>
      </c>
      <c r="H37" s="14" t="str">
        <f>IF(G37="","",IF(J37&gt;0,0,MIN(G37,MAX(0,$I$5/24-SUMIF($A$9:A36,A37,$H$9:H36)))))</f>
        <v/>
      </c>
      <c r="I37" s="14" t="str">
        <f t="shared" si="2"/>
        <v/>
      </c>
      <c r="J37" s="14" t="str">
        <f t="shared" si="3"/>
        <v/>
      </c>
      <c r="K37" s="14" t="str">
        <f t="shared" si="4"/>
        <v/>
      </c>
      <c r="L37" s="7"/>
      <c r="M37" s="4"/>
    </row>
    <row r="38" spans="1:13" x14ac:dyDescent="0.3">
      <c r="A38" s="12">
        <f>IF(29&lt;=DAY(DATE($L$4,$I$4+1,0)),DATE($L$4,$I$4,29),"")</f>
        <v>46355</v>
      </c>
      <c r="B38" s="13" t="str">
        <f t="shared" si="0"/>
        <v>So</v>
      </c>
      <c r="C38" s="7"/>
      <c r="D38" s="9"/>
      <c r="E38" s="9"/>
      <c r="F38" s="5"/>
      <c r="G38" s="14" t="str">
        <f t="shared" si="1"/>
        <v/>
      </c>
      <c r="H38" s="14" t="str">
        <f>IF(G38="","",IF(J38&gt;0,0,MIN(G38,MAX(0,$I$5/24-SUMIF($A$9:A37,A38,$H$9:H37)))))</f>
        <v/>
      </c>
      <c r="I38" s="14" t="str">
        <f t="shared" si="2"/>
        <v/>
      </c>
      <c r="J38" s="14" t="str">
        <f t="shared" si="3"/>
        <v/>
      </c>
      <c r="K38" s="14" t="str">
        <f t="shared" si="4"/>
        <v/>
      </c>
      <c r="L38" s="7"/>
      <c r="M38" s="4"/>
    </row>
    <row r="39" spans="1:13" x14ac:dyDescent="0.3">
      <c r="A39" s="12">
        <f>IF(30&lt;=DAY(DATE($L$4,$I$4+1,0)),DATE($L$4,$I$4,30),"")</f>
        <v>46356</v>
      </c>
      <c r="B39" s="13" t="str">
        <f t="shared" si="0"/>
        <v>Mo</v>
      </c>
      <c r="C39" s="7"/>
      <c r="D39" s="9"/>
      <c r="E39" s="9"/>
      <c r="F39" s="5"/>
      <c r="G39" s="14" t="str">
        <f t="shared" si="1"/>
        <v/>
      </c>
      <c r="H39" s="14" t="str">
        <f>IF(G39="","",IF(J39&gt;0,0,MIN(G39,MAX(0,$I$5/24-SUMIF($A$9:A38,A39,$H$9:H38)))))</f>
        <v/>
      </c>
      <c r="I39" s="14" t="str">
        <f t="shared" si="2"/>
        <v/>
      </c>
      <c r="J39" s="14" t="str">
        <f t="shared" si="3"/>
        <v/>
      </c>
      <c r="K39" s="14" t="str">
        <f t="shared" si="4"/>
        <v/>
      </c>
      <c r="L39" s="7"/>
      <c r="M39" s="4"/>
    </row>
    <row r="40" spans="1:13" x14ac:dyDescent="0.3">
      <c r="A40" s="12" t="str">
        <f>IF(31&lt;=DAY(DATE($L$4,$I$4+1,0)),DATE($L$4,$I$4,31),"")</f>
        <v/>
      </c>
      <c r="B40" s="13" t="str">
        <f t="shared" si="0"/>
        <v/>
      </c>
      <c r="C40" s="7"/>
      <c r="D40" s="9"/>
      <c r="E40" s="9"/>
      <c r="F40" s="5"/>
      <c r="G40" s="14" t="str">
        <f t="shared" si="1"/>
        <v/>
      </c>
      <c r="H40" s="14" t="str">
        <f>IF(G40="","",IF(J40&gt;0,0,MIN(G40,MAX(0,$I$5/24-SUMIF($A$9:A39,A40,$H$9:H39)))))</f>
        <v/>
      </c>
      <c r="I40" s="14" t="str">
        <f t="shared" si="2"/>
        <v/>
      </c>
      <c r="J40" s="14" t="str">
        <f t="shared" si="3"/>
        <v/>
      </c>
      <c r="K40" s="14" t="str">
        <f t="shared" si="4"/>
        <v/>
      </c>
      <c r="L40" s="7"/>
      <c r="M40" s="4"/>
    </row>
    <row r="41" spans="1:13" x14ac:dyDescent="0.3">
      <c r="A41" s="33" t="s">
        <v>26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</row>
    <row r="42" spans="1:13" x14ac:dyDescent="0.3">
      <c r="A42" s="15"/>
      <c r="B42" s="13" t="str">
        <f t="shared" ref="B42:B49" si="5">IF(ISNUMBER(A42),CHOOSE(WEEKDAY(A42,2),"Mo","Di","Mi","Do","Fr","Sa","So"),"")</f>
        <v/>
      </c>
      <c r="C42" s="7"/>
      <c r="D42" s="9"/>
      <c r="E42" s="9"/>
      <c r="F42" s="5"/>
      <c r="G42" s="14" t="str">
        <f t="shared" ref="G42:G49" si="6">IF(OR(NOT(ISNUMBER(A42)),D42="",E42=""),"",MAX(0,MOD(E42-D42,1)-N(F42)/1440))</f>
        <v/>
      </c>
      <c r="H42" s="14" t="str">
        <f>IF(G42="","",IF(J42&gt;0,0,MIN(G42,MAX(0,$I$5/24-SUMIF($A$9:A41,A42,$H$9:H41)))))</f>
        <v/>
      </c>
      <c r="I42" s="14" t="str">
        <f t="shared" ref="I42:I49" si="7">IF(G42="","",G42-H42-J42)</f>
        <v/>
      </c>
      <c r="J42" s="14" t="str">
        <f t="shared" ref="J42:J49" si="8">IF(G42="","",IF(OR(WEEKDAY(A42,2)=7,COUNTIF(Holidays,A42)&gt;0),G42,0))</f>
        <v/>
      </c>
      <c r="K42" s="14" t="str">
        <f t="shared" ref="K42:K49" si="9">IF(G42="","",MIN(G42,MAX(0,MIN((E42+(E42&lt;D42)),$E$6)-D42)+MAX(0,MIN((E42+(E42&lt;D42)),1+$E$6)-MAX(D42,$C$6))))</f>
        <v/>
      </c>
      <c r="L42" s="7"/>
      <c r="M42" s="4"/>
    </row>
    <row r="43" spans="1:13" x14ac:dyDescent="0.3">
      <c r="A43" s="15"/>
      <c r="B43" s="13" t="str">
        <f t="shared" si="5"/>
        <v/>
      </c>
      <c r="C43" s="7"/>
      <c r="D43" s="9"/>
      <c r="E43" s="9"/>
      <c r="F43" s="5"/>
      <c r="G43" s="14" t="str">
        <f t="shared" si="6"/>
        <v/>
      </c>
      <c r="H43" s="14" t="str">
        <f>IF(G43="","",IF(J43&gt;0,0,MIN(G43,MAX(0,$I$5/24-SUMIF($A$9:A42,A43,$H$9:H42)))))</f>
        <v/>
      </c>
      <c r="I43" s="14" t="str">
        <f t="shared" si="7"/>
        <v/>
      </c>
      <c r="J43" s="14" t="str">
        <f t="shared" si="8"/>
        <v/>
      </c>
      <c r="K43" s="14" t="str">
        <f t="shared" si="9"/>
        <v/>
      </c>
      <c r="L43" s="7"/>
      <c r="M43" s="4"/>
    </row>
    <row r="44" spans="1:13" x14ac:dyDescent="0.3">
      <c r="A44" s="15"/>
      <c r="B44" s="13" t="str">
        <f t="shared" si="5"/>
        <v/>
      </c>
      <c r="C44" s="7"/>
      <c r="D44" s="9"/>
      <c r="E44" s="9"/>
      <c r="F44" s="5"/>
      <c r="G44" s="14" t="str">
        <f t="shared" si="6"/>
        <v/>
      </c>
      <c r="H44" s="14" t="str">
        <f>IF(G44="","",IF(J44&gt;0,0,MIN(G44,MAX(0,$I$5/24-SUMIF($A$9:A43,A44,$H$9:H43)))))</f>
        <v/>
      </c>
      <c r="I44" s="14" t="str">
        <f t="shared" si="7"/>
        <v/>
      </c>
      <c r="J44" s="14" t="str">
        <f t="shared" si="8"/>
        <v/>
      </c>
      <c r="K44" s="14" t="str">
        <f t="shared" si="9"/>
        <v/>
      </c>
      <c r="L44" s="7"/>
      <c r="M44" s="4"/>
    </row>
    <row r="45" spans="1:13" x14ac:dyDescent="0.3">
      <c r="A45" s="15"/>
      <c r="B45" s="13" t="str">
        <f t="shared" si="5"/>
        <v/>
      </c>
      <c r="C45" s="7"/>
      <c r="D45" s="9"/>
      <c r="E45" s="9"/>
      <c r="F45" s="5"/>
      <c r="G45" s="14" t="str">
        <f t="shared" si="6"/>
        <v/>
      </c>
      <c r="H45" s="14" t="str">
        <f>IF(G45="","",IF(J45&gt;0,0,MIN(G45,MAX(0,$I$5/24-SUMIF($A$9:A44,A45,$H$9:H44)))))</f>
        <v/>
      </c>
      <c r="I45" s="14" t="str">
        <f t="shared" si="7"/>
        <v/>
      </c>
      <c r="J45" s="14" t="str">
        <f t="shared" si="8"/>
        <v/>
      </c>
      <c r="K45" s="14" t="str">
        <f t="shared" si="9"/>
        <v/>
      </c>
      <c r="L45" s="7"/>
      <c r="M45" s="4"/>
    </row>
    <row r="46" spans="1:13" x14ac:dyDescent="0.3">
      <c r="A46" s="15"/>
      <c r="B46" s="13" t="str">
        <f t="shared" si="5"/>
        <v/>
      </c>
      <c r="C46" s="7"/>
      <c r="D46" s="9"/>
      <c r="E46" s="9"/>
      <c r="F46" s="5"/>
      <c r="G46" s="14" t="str">
        <f t="shared" si="6"/>
        <v/>
      </c>
      <c r="H46" s="14" t="str">
        <f>IF(G46="","",IF(J46&gt;0,0,MIN(G46,MAX(0,$I$5/24-SUMIF($A$9:A45,A46,$H$9:H45)))))</f>
        <v/>
      </c>
      <c r="I46" s="14" t="str">
        <f t="shared" si="7"/>
        <v/>
      </c>
      <c r="J46" s="14" t="str">
        <f t="shared" si="8"/>
        <v/>
      </c>
      <c r="K46" s="14" t="str">
        <f t="shared" si="9"/>
        <v/>
      </c>
      <c r="L46" s="7"/>
      <c r="M46" s="4"/>
    </row>
    <row r="47" spans="1:13" x14ac:dyDescent="0.3">
      <c r="A47" s="15"/>
      <c r="B47" s="13" t="str">
        <f t="shared" si="5"/>
        <v/>
      </c>
      <c r="C47" s="7"/>
      <c r="D47" s="9"/>
      <c r="E47" s="9"/>
      <c r="F47" s="5"/>
      <c r="G47" s="14" t="str">
        <f t="shared" si="6"/>
        <v/>
      </c>
      <c r="H47" s="14" t="str">
        <f>IF(G47="","",IF(J47&gt;0,0,MIN(G47,MAX(0,$I$5/24-SUMIF($A$9:A46,A47,$H$9:H46)))))</f>
        <v/>
      </c>
      <c r="I47" s="14" t="str">
        <f t="shared" si="7"/>
        <v/>
      </c>
      <c r="J47" s="14" t="str">
        <f t="shared" si="8"/>
        <v/>
      </c>
      <c r="K47" s="14" t="str">
        <f t="shared" si="9"/>
        <v/>
      </c>
      <c r="L47" s="7"/>
      <c r="M47" s="4"/>
    </row>
    <row r="48" spans="1:13" x14ac:dyDescent="0.3">
      <c r="A48" s="15"/>
      <c r="B48" s="13" t="str">
        <f t="shared" si="5"/>
        <v/>
      </c>
      <c r="C48" s="7"/>
      <c r="D48" s="9"/>
      <c r="E48" s="9"/>
      <c r="F48" s="5"/>
      <c r="G48" s="14" t="str">
        <f t="shared" si="6"/>
        <v/>
      </c>
      <c r="H48" s="14" t="str">
        <f>IF(G48="","",IF(J48&gt;0,0,MIN(G48,MAX(0,$I$5/24-SUMIF($A$9:A47,A48,$H$9:H47)))))</f>
        <v/>
      </c>
      <c r="I48" s="14" t="str">
        <f t="shared" si="7"/>
        <v/>
      </c>
      <c r="J48" s="14" t="str">
        <f t="shared" si="8"/>
        <v/>
      </c>
      <c r="K48" s="14" t="str">
        <f t="shared" si="9"/>
        <v/>
      </c>
      <c r="L48" s="7"/>
      <c r="M48" s="4"/>
    </row>
    <row r="49" spans="1:13" x14ac:dyDescent="0.3">
      <c r="A49" s="15"/>
      <c r="B49" s="13" t="str">
        <f t="shared" si="5"/>
        <v/>
      </c>
      <c r="C49" s="7"/>
      <c r="D49" s="9"/>
      <c r="E49" s="9"/>
      <c r="F49" s="5"/>
      <c r="G49" s="14" t="str">
        <f t="shared" si="6"/>
        <v/>
      </c>
      <c r="H49" s="14" t="str">
        <f>IF(G49="","",IF(J49&gt;0,0,MIN(G49,MAX(0,$I$5/24-SUMIF($A$9:A48,A49,$H$9:H48)))))</f>
        <v/>
      </c>
      <c r="I49" s="14" t="str">
        <f t="shared" si="7"/>
        <v/>
      </c>
      <c r="J49" s="14" t="str">
        <f t="shared" si="8"/>
        <v/>
      </c>
      <c r="K49" s="14" t="str">
        <f t="shared" si="9"/>
        <v/>
      </c>
      <c r="L49" s="7"/>
      <c r="M49" s="4"/>
    </row>
    <row r="50" spans="1:13" x14ac:dyDescent="0.3">
      <c r="A50" s="28" t="s">
        <v>27</v>
      </c>
      <c r="B50" s="28"/>
      <c r="C50" s="28"/>
      <c r="D50" s="28"/>
      <c r="E50" s="28"/>
      <c r="F50" s="28"/>
      <c r="G50" s="16">
        <f>SUM(G10:G49)</f>
        <v>0</v>
      </c>
      <c r="H50" s="16">
        <f>SUM(H10:H49)</f>
        <v>0</v>
      </c>
      <c r="I50" s="16">
        <f>SUM(I10:I49)</f>
        <v>0</v>
      </c>
      <c r="J50" s="16">
        <f>SUM(J10:J49)</f>
        <v>0</v>
      </c>
      <c r="K50" s="16">
        <f>SUM(K10:K49)</f>
        <v>0</v>
      </c>
      <c r="L50" s="17">
        <f>COUNTA(L10:L49)</f>
        <v>0</v>
      </c>
      <c r="M50" s="18"/>
    </row>
    <row r="52" spans="1:13" x14ac:dyDescent="0.3">
      <c r="A52" s="23" t="s">
        <v>28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</row>
    <row r="53" spans="1:13" ht="30" customHeight="1" x14ac:dyDescent="0.3">
      <c r="A53" s="11" t="s">
        <v>29</v>
      </c>
      <c r="B53" s="37" t="s">
        <v>30</v>
      </c>
      <c r="C53" s="37"/>
      <c r="D53" s="37" t="s">
        <v>31</v>
      </c>
      <c r="E53" s="37"/>
      <c r="F53" s="37" t="s">
        <v>32</v>
      </c>
      <c r="G53" s="37"/>
      <c r="H53" s="11" t="s">
        <v>19</v>
      </c>
      <c r="I53" s="11" t="s">
        <v>20</v>
      </c>
      <c r="J53" s="11" t="s">
        <v>21</v>
      </c>
      <c r="K53" s="11" t="s">
        <v>22</v>
      </c>
      <c r="L53" s="11" t="s">
        <v>23</v>
      </c>
      <c r="M53" s="11" t="s">
        <v>33</v>
      </c>
    </row>
    <row r="54" spans="1:13" ht="25.95" customHeight="1" x14ac:dyDescent="0.3">
      <c r="A54" s="7" t="s">
        <v>34</v>
      </c>
      <c r="B54" s="24"/>
      <c r="C54" s="24"/>
      <c r="D54" s="24"/>
      <c r="E54" s="24"/>
      <c r="F54" s="24"/>
      <c r="G54" s="24"/>
      <c r="H54" s="14">
        <f t="shared" ref="H54:H61" si="10">IF(A54="","",SUMIF($C$10:$C$49,A54,$G$10:$G$49))</f>
        <v>0</v>
      </c>
      <c r="I54" s="14">
        <f t="shared" ref="I54:I61" si="11">IF(A54="","",SUMIF($C$10:$C$49,A54,$H$10:$H$49))</f>
        <v>0</v>
      </c>
      <c r="J54" s="14">
        <f t="shared" ref="J54:J61" si="12">IF(A54="","",SUMIF($C$10:$C$49,A54,$I$10:$I$49))</f>
        <v>0</v>
      </c>
      <c r="K54" s="14">
        <f t="shared" ref="K54:K61" si="13">IF(A54="","",SUMIF($C$10:$C$49,A54,$J$10:$J$49))</f>
        <v>0</v>
      </c>
      <c r="L54" s="14">
        <f t="shared" ref="L54:L61" si="14">IF(A54="","",SUMIF($C$10:$C$49,A54,$K$10:$K$49))</f>
        <v>0</v>
      </c>
      <c r="M54" s="19" t="str">
        <f t="shared" ref="M54:M61" si="15">IF(OR(A54="",$G$50=0),"",H54/$G$50)</f>
        <v/>
      </c>
    </row>
    <row r="55" spans="1:13" ht="25.95" customHeight="1" x14ac:dyDescent="0.3">
      <c r="A55" s="7" t="s">
        <v>35</v>
      </c>
      <c r="B55" s="24"/>
      <c r="C55" s="24"/>
      <c r="D55" s="24"/>
      <c r="E55" s="24"/>
      <c r="F55" s="24"/>
      <c r="G55" s="24"/>
      <c r="H55" s="14">
        <f t="shared" si="10"/>
        <v>0</v>
      </c>
      <c r="I55" s="14">
        <f t="shared" si="11"/>
        <v>0</v>
      </c>
      <c r="J55" s="14">
        <f t="shared" si="12"/>
        <v>0</v>
      </c>
      <c r="K55" s="14">
        <f t="shared" si="13"/>
        <v>0</v>
      </c>
      <c r="L55" s="14">
        <f t="shared" si="14"/>
        <v>0</v>
      </c>
      <c r="M55" s="19" t="str">
        <f t="shared" si="15"/>
        <v/>
      </c>
    </row>
    <row r="56" spans="1:13" ht="25.95" customHeight="1" x14ac:dyDescent="0.3">
      <c r="A56" s="7" t="s">
        <v>36</v>
      </c>
      <c r="B56" s="24"/>
      <c r="C56" s="24"/>
      <c r="D56" s="24"/>
      <c r="E56" s="24"/>
      <c r="F56" s="24"/>
      <c r="G56" s="24"/>
      <c r="H56" s="14">
        <f t="shared" si="10"/>
        <v>0</v>
      </c>
      <c r="I56" s="14">
        <f t="shared" si="11"/>
        <v>0</v>
      </c>
      <c r="J56" s="14">
        <f t="shared" si="12"/>
        <v>0</v>
      </c>
      <c r="K56" s="14">
        <f t="shared" si="13"/>
        <v>0</v>
      </c>
      <c r="L56" s="14">
        <f t="shared" si="14"/>
        <v>0</v>
      </c>
      <c r="M56" s="19" t="str">
        <f t="shared" si="15"/>
        <v/>
      </c>
    </row>
    <row r="57" spans="1:13" ht="25.95" customHeight="1" x14ac:dyDescent="0.3">
      <c r="A57" s="7" t="s">
        <v>37</v>
      </c>
      <c r="B57" s="24"/>
      <c r="C57" s="24"/>
      <c r="D57" s="24"/>
      <c r="E57" s="24"/>
      <c r="F57" s="24"/>
      <c r="G57" s="24"/>
      <c r="H57" s="14">
        <f t="shared" si="10"/>
        <v>0</v>
      </c>
      <c r="I57" s="14">
        <f t="shared" si="11"/>
        <v>0</v>
      </c>
      <c r="J57" s="14">
        <f t="shared" si="12"/>
        <v>0</v>
      </c>
      <c r="K57" s="14">
        <f t="shared" si="13"/>
        <v>0</v>
      </c>
      <c r="L57" s="14">
        <f t="shared" si="14"/>
        <v>0</v>
      </c>
      <c r="M57" s="19" t="str">
        <f t="shared" si="15"/>
        <v/>
      </c>
    </row>
    <row r="58" spans="1:13" ht="25.95" customHeight="1" x14ac:dyDescent="0.3">
      <c r="A58" s="7" t="s">
        <v>38</v>
      </c>
      <c r="B58" s="24"/>
      <c r="C58" s="24"/>
      <c r="D58" s="24"/>
      <c r="E58" s="24"/>
      <c r="F58" s="24"/>
      <c r="G58" s="24"/>
      <c r="H58" s="14">
        <f t="shared" si="10"/>
        <v>0</v>
      </c>
      <c r="I58" s="14">
        <f t="shared" si="11"/>
        <v>0</v>
      </c>
      <c r="J58" s="14">
        <f t="shared" si="12"/>
        <v>0</v>
      </c>
      <c r="K58" s="14">
        <f t="shared" si="13"/>
        <v>0</v>
      </c>
      <c r="L58" s="14">
        <f t="shared" si="14"/>
        <v>0</v>
      </c>
      <c r="M58" s="19" t="str">
        <f t="shared" si="15"/>
        <v/>
      </c>
    </row>
    <row r="59" spans="1:13" ht="25.95" customHeight="1" x14ac:dyDescent="0.3">
      <c r="A59" s="7" t="s">
        <v>39</v>
      </c>
      <c r="B59" s="24"/>
      <c r="C59" s="24"/>
      <c r="D59" s="24"/>
      <c r="E59" s="24"/>
      <c r="F59" s="24"/>
      <c r="G59" s="24"/>
      <c r="H59" s="14">
        <f t="shared" si="10"/>
        <v>0</v>
      </c>
      <c r="I59" s="14">
        <f t="shared" si="11"/>
        <v>0</v>
      </c>
      <c r="J59" s="14">
        <f t="shared" si="12"/>
        <v>0</v>
      </c>
      <c r="K59" s="14">
        <f t="shared" si="13"/>
        <v>0</v>
      </c>
      <c r="L59" s="14">
        <f t="shared" si="14"/>
        <v>0</v>
      </c>
      <c r="M59" s="19" t="str">
        <f t="shared" si="15"/>
        <v/>
      </c>
    </row>
    <row r="60" spans="1:13" ht="25.95" customHeight="1" x14ac:dyDescent="0.3">
      <c r="A60" s="7" t="s">
        <v>40</v>
      </c>
      <c r="B60" s="24"/>
      <c r="C60" s="24"/>
      <c r="D60" s="24"/>
      <c r="E60" s="24"/>
      <c r="F60" s="24"/>
      <c r="G60" s="24"/>
      <c r="H60" s="14">
        <f t="shared" si="10"/>
        <v>0</v>
      </c>
      <c r="I60" s="14">
        <f t="shared" si="11"/>
        <v>0</v>
      </c>
      <c r="J60" s="14">
        <f t="shared" si="12"/>
        <v>0</v>
      </c>
      <c r="K60" s="14">
        <f t="shared" si="13"/>
        <v>0</v>
      </c>
      <c r="L60" s="14">
        <f t="shared" si="14"/>
        <v>0</v>
      </c>
      <c r="M60" s="19" t="str">
        <f t="shared" si="15"/>
        <v/>
      </c>
    </row>
    <row r="61" spans="1:13" ht="25.95" customHeight="1" x14ac:dyDescent="0.3">
      <c r="A61" s="7" t="s">
        <v>41</v>
      </c>
      <c r="B61" s="24"/>
      <c r="C61" s="24"/>
      <c r="D61" s="24"/>
      <c r="E61" s="24"/>
      <c r="F61" s="24"/>
      <c r="G61" s="24"/>
      <c r="H61" s="14">
        <f t="shared" si="10"/>
        <v>0</v>
      </c>
      <c r="I61" s="14">
        <f t="shared" si="11"/>
        <v>0</v>
      </c>
      <c r="J61" s="14">
        <f t="shared" si="12"/>
        <v>0</v>
      </c>
      <c r="K61" s="14">
        <f t="shared" si="13"/>
        <v>0</v>
      </c>
      <c r="L61" s="14">
        <f t="shared" si="14"/>
        <v>0</v>
      </c>
      <c r="M61" s="19" t="str">
        <f t="shared" si="15"/>
        <v/>
      </c>
    </row>
    <row r="62" spans="1:13" x14ac:dyDescent="0.3">
      <c r="A62" s="26" t="s">
        <v>42</v>
      </c>
      <c r="B62" s="26"/>
      <c r="C62" s="26"/>
      <c r="D62" s="26"/>
      <c r="E62" s="26"/>
      <c r="F62" s="26"/>
      <c r="G62" s="26"/>
      <c r="H62" s="14">
        <f>SUMIF($C$10:$C$49,"",$G$10:$G$49)</f>
        <v>0</v>
      </c>
      <c r="I62" s="14">
        <f>SUMIF($C$10:$C$49,"",$H$10:$H$49)</f>
        <v>0</v>
      </c>
      <c r="J62" s="14">
        <f>SUMIF($C$10:$C$49,"",$I$10:$I$49)</f>
        <v>0</v>
      </c>
      <c r="K62" s="14">
        <f>SUMIF($C$10:$C$49,"",$J$10:$J$49)</f>
        <v>0</v>
      </c>
      <c r="L62" s="14">
        <f>SUMIF($C$10:$C$49,"",$K$10:$K$49)</f>
        <v>0</v>
      </c>
      <c r="M62" s="19" t="str">
        <f>IF($G$50=0,"",H62/$G$50)</f>
        <v/>
      </c>
    </row>
    <row r="64" spans="1:13" x14ac:dyDescent="0.3">
      <c r="A64" s="23" t="s">
        <v>43</v>
      </c>
      <c r="B64" s="23"/>
      <c r="C64" s="23"/>
      <c r="D64" s="23"/>
      <c r="E64" s="23"/>
      <c r="F64" s="23"/>
      <c r="H64" s="23" t="s">
        <v>44</v>
      </c>
      <c r="I64" s="23"/>
      <c r="J64" s="23"/>
      <c r="K64" s="23"/>
      <c r="L64" s="23"/>
      <c r="M64" s="23"/>
    </row>
    <row r="65" spans="1:13" x14ac:dyDescent="0.3">
      <c r="A65" s="29" t="s">
        <v>45</v>
      </c>
      <c r="B65" s="29"/>
      <c r="C65" s="29"/>
      <c r="D65" s="36">
        <f>G50</f>
        <v>0</v>
      </c>
      <c r="E65" s="36"/>
      <c r="H65" s="29" t="str">
        <f>INDEX(AbsenceCodes,1)&amp;" · "&amp;INDEX(AbsenceNames,1)</f>
        <v>U · Urlaub</v>
      </c>
      <c r="I65" s="29"/>
      <c r="J65" s="29"/>
      <c r="K65" s="29"/>
      <c r="L65" s="27">
        <f>COUNTIF($L$10:$L$49,INDEX(AbsenceCodes,1))</f>
        <v>0</v>
      </c>
      <c r="M65" s="27"/>
    </row>
    <row r="66" spans="1:13" x14ac:dyDescent="0.3">
      <c r="A66" s="29" t="s">
        <v>46</v>
      </c>
      <c r="B66" s="29"/>
      <c r="C66" s="29"/>
      <c r="D66" s="36">
        <f>H50</f>
        <v>0</v>
      </c>
      <c r="E66" s="36"/>
      <c r="H66" s="29" t="str">
        <f>INDEX(AbsenceCodes,2)&amp;" · "&amp;INDEX(AbsenceNames,2)</f>
        <v>SU · Sonderurlaub</v>
      </c>
      <c r="I66" s="29"/>
      <c r="J66" s="29"/>
      <c r="K66" s="29"/>
      <c r="L66" s="27">
        <f>COUNTIF($L$10:$L$49,INDEX(AbsenceCodes,2))</f>
        <v>0</v>
      </c>
      <c r="M66" s="27"/>
    </row>
    <row r="67" spans="1:13" x14ac:dyDescent="0.3">
      <c r="A67" s="29" t="s">
        <v>21</v>
      </c>
      <c r="B67" s="29"/>
      <c r="C67" s="29"/>
      <c r="D67" s="36">
        <f>I50</f>
        <v>0</v>
      </c>
      <c r="E67" s="36"/>
      <c r="H67" s="29" t="str">
        <f>INDEX(AbsenceCodes,3)&amp;" · "&amp;INDEX(AbsenceNames,3)</f>
        <v>K · Krankheit</v>
      </c>
      <c r="I67" s="29"/>
      <c r="J67" s="29"/>
      <c r="K67" s="29"/>
      <c r="L67" s="27">
        <f>COUNTIF($L$10:$L$49,INDEX(AbsenceCodes,3))</f>
        <v>0</v>
      </c>
      <c r="M67" s="27"/>
    </row>
    <row r="68" spans="1:13" x14ac:dyDescent="0.3">
      <c r="A68" s="29" t="s">
        <v>47</v>
      </c>
      <c r="B68" s="29"/>
      <c r="C68" s="29"/>
      <c r="D68" s="36">
        <f>J50</f>
        <v>0</v>
      </c>
      <c r="E68" s="36"/>
      <c r="H68" s="29" t="str">
        <f>INDEX(AbsenceCodes,4)&amp;" · "&amp;INDEX(AbsenceNames,4)</f>
        <v>ZA · Zeitausgleich</v>
      </c>
      <c r="I68" s="29"/>
      <c r="J68" s="29"/>
      <c r="K68" s="29"/>
      <c r="L68" s="27">
        <f>COUNTIF($L$10:$L$49,INDEX(AbsenceCodes,4))</f>
        <v>0</v>
      </c>
      <c r="M68" s="27"/>
    </row>
    <row r="69" spans="1:13" x14ac:dyDescent="0.3">
      <c r="A69" s="29" t="s">
        <v>48</v>
      </c>
      <c r="B69" s="29"/>
      <c r="C69" s="29"/>
      <c r="D69" s="36">
        <f>K50</f>
        <v>0</v>
      </c>
      <c r="E69" s="36"/>
      <c r="H69" s="29" t="str">
        <f>INDEX(AbsenceCodes,5)&amp;" · "&amp;INDEX(AbsenceNames,5)</f>
        <v>UF · Arbeitsunfall</v>
      </c>
      <c r="I69" s="29"/>
      <c r="J69" s="29"/>
      <c r="K69" s="29"/>
      <c r="L69" s="27">
        <f>COUNTIF($L$10:$L$49,INDEX(AbsenceCodes,5))</f>
        <v>0</v>
      </c>
      <c r="M69" s="27"/>
    </row>
    <row r="70" spans="1:13" x14ac:dyDescent="0.3">
      <c r="A70" s="29" t="s">
        <v>49</v>
      </c>
      <c r="B70" s="29"/>
      <c r="C70" s="29"/>
      <c r="D70" s="30">
        <f>G50*24</f>
        <v>0</v>
      </c>
      <c r="E70" s="30"/>
      <c r="H70" s="29" t="str">
        <f>INDEX(AbsenceCodes,6)&amp;" · "&amp;INDEX(AbsenceNames,6)</f>
        <v>EZ · Elternzeit</v>
      </c>
      <c r="I70" s="29"/>
      <c r="J70" s="29"/>
      <c r="K70" s="29"/>
      <c r="L70" s="27">
        <f>COUNTIF($L$10:$L$49,INDEX(AbsenceCodes,6))</f>
        <v>0</v>
      </c>
      <c r="M70" s="27"/>
    </row>
    <row r="71" spans="1:13" x14ac:dyDescent="0.3">
      <c r="A71" s="29" t="s">
        <v>50</v>
      </c>
      <c r="B71" s="29"/>
      <c r="C71" s="29"/>
      <c r="D71" s="27">
        <f>SUMPRODUCT(ISNUMBER(G10:G40)*(G10:G40&gt;0))+SUMPRODUCT(ISNUMBER(G42:G49)*(G42:G49&gt;0)*(COUNTIFS(A10:A40,A42:A49,G10:G40,"&gt;0")=0))</f>
        <v>0</v>
      </c>
      <c r="E71" s="27"/>
      <c r="H71" s="29" t="str">
        <f>INDEX(AbsenceCodes,7)&amp;" · "&amp;INDEX(AbsenceNames,7)</f>
        <v>R · Ruhetag</v>
      </c>
      <c r="I71" s="29"/>
      <c r="J71" s="29"/>
      <c r="K71" s="29"/>
      <c r="L71" s="27">
        <f>COUNTIF($L$10:$L$49,INDEX(AbsenceCodes,7))</f>
        <v>0</v>
      </c>
      <c r="M71" s="27"/>
    </row>
    <row r="72" spans="1:13" x14ac:dyDescent="0.3">
      <c r="A72" s="29" t="s">
        <v>51</v>
      </c>
      <c r="B72" s="29"/>
      <c r="C72" s="29"/>
      <c r="D72" s="32" t="str">
        <f>IF(L5="","",ROUND((H50+I50*(1+N(I6))+J50*(1+N(L6))+K50*N(I7))*24*L5,2))</f>
        <v/>
      </c>
      <c r="E72" s="32"/>
      <c r="H72" s="29" t="s">
        <v>52</v>
      </c>
      <c r="I72" s="29"/>
      <c r="J72" s="29"/>
      <c r="K72" s="29"/>
      <c r="L72" s="27">
        <f>SUMPRODUCT(ISNUMBER(A10:A40)*ISNUMBER(MATCH(A10:A40,Holidays,0)))</f>
        <v>0</v>
      </c>
      <c r="M72" s="27"/>
    </row>
    <row r="74" spans="1:13" ht="30" customHeight="1" x14ac:dyDescent="0.3">
      <c r="A74" s="38" t="s">
        <v>53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6" spans="1:13" ht="34.049999999999997" customHeight="1" x14ac:dyDescent="0.3">
      <c r="A76" s="35" t="s">
        <v>54</v>
      </c>
      <c r="B76" s="35"/>
      <c r="C76" s="35"/>
      <c r="D76" s="35"/>
      <c r="E76" s="35"/>
      <c r="F76" s="35"/>
      <c r="G76" s="35" t="s">
        <v>55</v>
      </c>
      <c r="H76" s="35"/>
      <c r="I76" s="35"/>
      <c r="J76" s="35"/>
      <c r="K76" s="35"/>
      <c r="L76" s="35"/>
      <c r="M76" s="35"/>
    </row>
    <row r="77" spans="1:13" ht="28.05" customHeight="1" x14ac:dyDescent="0.3">
      <c r="A77" s="35" t="s">
        <v>56</v>
      </c>
      <c r="B77" s="35"/>
      <c r="C77" s="35"/>
      <c r="D77" s="35"/>
      <c r="E77" s="35"/>
      <c r="F77" s="35"/>
    </row>
    <row r="79" spans="1:13" ht="19.95" customHeight="1" x14ac:dyDescent="0.3">
      <c r="A79" s="25" t="s">
        <v>57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</row>
    <row r="80" spans="1:13" ht="19.95" customHeight="1" x14ac:dyDescent="0.3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</row>
  </sheetData>
  <mergeCells count="84">
    <mergeCell ref="G4:H4"/>
    <mergeCell ref="D68:E68"/>
    <mergeCell ref="H70:K70"/>
    <mergeCell ref="F60:G60"/>
    <mergeCell ref="A65:C65"/>
    <mergeCell ref="D59:E59"/>
    <mergeCell ref="F53:G53"/>
    <mergeCell ref="G6:H6"/>
    <mergeCell ref="A68:C68"/>
    <mergeCell ref="G5:H5"/>
    <mergeCell ref="D58:E58"/>
    <mergeCell ref="F58:G58"/>
    <mergeCell ref="A1:M1"/>
    <mergeCell ref="A5:B5"/>
    <mergeCell ref="H68:K68"/>
    <mergeCell ref="A4:B4"/>
    <mergeCell ref="D55:E55"/>
    <mergeCell ref="D67:E67"/>
    <mergeCell ref="D54:E54"/>
    <mergeCell ref="H66:K66"/>
    <mergeCell ref="J5:K5"/>
    <mergeCell ref="L67:M67"/>
    <mergeCell ref="B59:C59"/>
    <mergeCell ref="A6:B6"/>
    <mergeCell ref="A52:M52"/>
    <mergeCell ref="F59:G59"/>
    <mergeCell ref="F55:G55"/>
    <mergeCell ref="J6:K6"/>
    <mergeCell ref="A2:M2"/>
    <mergeCell ref="A66:C66"/>
    <mergeCell ref="H65:K65"/>
    <mergeCell ref="F54:G54"/>
    <mergeCell ref="H71:K71"/>
    <mergeCell ref="G7:H7"/>
    <mergeCell ref="C5:F5"/>
    <mergeCell ref="D66:E66"/>
    <mergeCell ref="B53:C53"/>
    <mergeCell ref="D53:E53"/>
    <mergeCell ref="C4:F4"/>
    <mergeCell ref="A67:C67"/>
    <mergeCell ref="L69:M69"/>
    <mergeCell ref="F61:G61"/>
    <mergeCell ref="H69:K69"/>
    <mergeCell ref="L70:M70"/>
    <mergeCell ref="J4:K4"/>
    <mergeCell ref="D72:E72"/>
    <mergeCell ref="D56:E56"/>
    <mergeCell ref="D71:E71"/>
    <mergeCell ref="A41:M41"/>
    <mergeCell ref="F56:G56"/>
    <mergeCell ref="A64:F64"/>
    <mergeCell ref="B55:C55"/>
    <mergeCell ref="L72:M72"/>
    <mergeCell ref="L65:M65"/>
    <mergeCell ref="A69:C69"/>
    <mergeCell ref="H72:K72"/>
    <mergeCell ref="F57:G57"/>
    <mergeCell ref="B54:C54"/>
    <mergeCell ref="B56:C56"/>
    <mergeCell ref="D65:E65"/>
    <mergeCell ref="A50:F50"/>
    <mergeCell ref="A71:C71"/>
    <mergeCell ref="L68:M68"/>
    <mergeCell ref="B61:C61"/>
    <mergeCell ref="D61:E61"/>
    <mergeCell ref="H67:K67"/>
    <mergeCell ref="D70:E70"/>
    <mergeCell ref="B58:C58"/>
    <mergeCell ref="B60:C60"/>
    <mergeCell ref="B57:C57"/>
    <mergeCell ref="A70:C70"/>
    <mergeCell ref="D69:E69"/>
    <mergeCell ref="D57:E57"/>
    <mergeCell ref="L71:M71"/>
    <mergeCell ref="H64:M64"/>
    <mergeCell ref="D60:E60"/>
    <mergeCell ref="A79:M80"/>
    <mergeCell ref="A62:G62"/>
    <mergeCell ref="L66:M66"/>
    <mergeCell ref="G76:M76"/>
    <mergeCell ref="A74:M74"/>
    <mergeCell ref="A76:F76"/>
    <mergeCell ref="A72:C72"/>
    <mergeCell ref="A77:F77"/>
  </mergeCells>
  <conditionalFormatting sqref="A10:M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conditionalFormatting sqref="A42:M49">
    <cfRule type="expression" dxfId="1" priority="3" stopIfTrue="1">
      <formula>AND(ISNUMBER($A42),COUNTIF(Holidays,$A42)&gt;0)</formula>
    </cfRule>
    <cfRule type="expression" dxfId="0" priority="4" stopIfTrue="1">
      <formula>AND(ISNUMBER($A42),WEEKDAY($A42,2)&gt;5)</formula>
    </cfRule>
  </conditionalFormatting>
  <dataValidations count="10">
    <dataValidation type="whole" allowBlank="1" showErrorMessage="1" sqref="I4" xr:uid="{00000000-0002-0000-0100-000000000000}">
      <formula1>1</formula1>
      <formula2>12</formula2>
    </dataValidation>
    <dataValidation type="whole" allowBlank="1" showErrorMessage="1" sqref="L4" xr:uid="{00000000-0002-0000-0100-000001000000}">
      <formula1>2000</formula1>
      <formula2>2100</formula2>
    </dataValidation>
    <dataValidation type="decimal" allowBlank="1" showErrorMessage="1" sqref="I5" xr:uid="{00000000-0002-0000-0100-000002000000}">
      <formula1>0</formula1>
      <formula2>24</formula2>
    </dataValidation>
    <dataValidation type="decimal" operator="greaterThanOrEqual" allowBlank="1" showErrorMessage="1" sqref="L5" xr:uid="{00000000-0002-0000-0100-000003000000}">
      <formula1>0</formula1>
    </dataValidation>
    <dataValidation type="decimal" allowBlank="1" showErrorMessage="1" sqref="I6 I7 L6" xr:uid="{00000000-0002-0000-0100-000004000000}">
      <formula1>0</formula1>
      <formula2>5</formula2>
    </dataValidation>
    <dataValidation type="time" allowBlank="1" showErrorMessage="1" errorTitle="Ungültige Uhrzeit" error="Uhrzeit im Format 08:30 eingeben." sqref="C6 E6 D10:E40 D42:E49" xr:uid="{00000000-0002-0000-0100-000005000000}">
      <formula1>0</formula1>
      <formula2>0.999305556</formula2>
    </dataValidation>
    <dataValidation type="date" allowBlank="1" showErrorMessage="1" sqref="A42:A49" xr:uid="{00000000-0002-0000-0100-000006000000}">
      <formula1>36526</formula1>
      <formula2>73051</formula2>
    </dataValidation>
    <dataValidation type="whole" allowBlank="1" showErrorMessage="1" sqref="F10:F40 F42:F49" xr:uid="{00000000-0002-0000-0100-000008000000}">
      <formula1>0</formula1>
      <formula2>720</formula2>
    </dataValidation>
    <dataValidation type="list" allowBlank="1" showErrorMessage="1" errorTitle="Ungültiger Code" error="Code aus der Liste wählen (siehe Blatt Codes &amp; Feiertage)." sqref="L10:L40 L42:L49" xr:uid="{00000000-0002-0000-0100-000009000000}">
      <formula1>AbsenceCodes</formula1>
    </dataValidation>
    <dataValidation type="list" allowBlank="1" showErrorMessage="1" errorTitle="Ungültiger Code" error="Code aus der Liste wählen (siehe Blatt Codes &amp; Feiertage)." sqref="C10:C40 C42:C49" xr:uid="{00000000-0002-0000-0100-00000A000000}">
      <formula1>Sites</formula1>
    </dataValidation>
  </dataValidations>
  <hyperlinks>
    <hyperlink ref="A79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39" t="s">
        <v>80</v>
      </c>
      <c r="B1" s="39"/>
      <c r="C1" s="39"/>
      <c r="D1" s="39"/>
    </row>
    <row r="3" spans="1:4" x14ac:dyDescent="0.3">
      <c r="A3" s="23" t="s">
        <v>81</v>
      </c>
      <c r="B3" s="23"/>
    </row>
    <row r="4" spans="1:4" x14ac:dyDescent="0.3">
      <c r="A4" s="11" t="s">
        <v>29</v>
      </c>
      <c r="B4" s="11" t="s">
        <v>82</v>
      </c>
    </row>
    <row r="5" spans="1:4" x14ac:dyDescent="0.3">
      <c r="A5" s="7" t="s">
        <v>83</v>
      </c>
      <c r="B5" s="4" t="s">
        <v>84</v>
      </c>
      <c r="D5" s="41" t="s">
        <v>85</v>
      </c>
    </row>
    <row r="6" spans="1:4" x14ac:dyDescent="0.3">
      <c r="A6" s="7" t="s">
        <v>86</v>
      </c>
      <c r="B6" s="4" t="s">
        <v>87</v>
      </c>
      <c r="D6" s="41"/>
    </row>
    <row r="7" spans="1:4" x14ac:dyDescent="0.3">
      <c r="A7" s="7" t="s">
        <v>88</v>
      </c>
      <c r="B7" s="4" t="s">
        <v>89</v>
      </c>
      <c r="D7" s="41"/>
    </row>
    <row r="8" spans="1:4" x14ac:dyDescent="0.3">
      <c r="A8" s="7" t="s">
        <v>90</v>
      </c>
      <c r="B8" s="4" t="s">
        <v>91</v>
      </c>
      <c r="D8" s="41"/>
    </row>
    <row r="9" spans="1:4" x14ac:dyDescent="0.3">
      <c r="A9" s="7" t="s">
        <v>92</v>
      </c>
      <c r="B9" s="4" t="s">
        <v>93</v>
      </c>
    </row>
    <row r="10" spans="1:4" x14ac:dyDescent="0.3">
      <c r="A10" s="7" t="s">
        <v>94</v>
      </c>
      <c r="B10" s="4" t="s">
        <v>95</v>
      </c>
    </row>
    <row r="11" spans="1:4" x14ac:dyDescent="0.3">
      <c r="A11" s="7" t="s">
        <v>96</v>
      </c>
      <c r="B11" s="4" t="s">
        <v>97</v>
      </c>
    </row>
    <row r="13" spans="1:4" x14ac:dyDescent="0.3">
      <c r="A13" s="23" t="s">
        <v>98</v>
      </c>
      <c r="B13" s="23"/>
    </row>
    <row r="14" spans="1:4" ht="30" customHeight="1" x14ac:dyDescent="0.3">
      <c r="A14" s="3" t="s">
        <v>99</v>
      </c>
      <c r="B14" s="21">
        <f>Baustelle!$L$4</f>
        <v>2026</v>
      </c>
    </row>
    <row r="15" spans="1:4" x14ac:dyDescent="0.3">
      <c r="A15" s="11" t="s">
        <v>13</v>
      </c>
      <c r="B15" s="11" t="s">
        <v>22</v>
      </c>
    </row>
    <row r="16" spans="1:4" x14ac:dyDescent="0.3">
      <c r="A16" s="22">
        <f>DATE($B$14,1,1)</f>
        <v>46023</v>
      </c>
      <c r="B16" s="20" t="s">
        <v>100</v>
      </c>
      <c r="D16" s="41" t="s">
        <v>101</v>
      </c>
    </row>
    <row r="17" spans="1:4" x14ac:dyDescent="0.3">
      <c r="A17" s="22">
        <f>DATE($B$14,12,25)</f>
        <v>46381</v>
      </c>
      <c r="B17" s="20" t="s">
        <v>102</v>
      </c>
      <c r="D17" s="41"/>
    </row>
    <row r="18" spans="1:4" x14ac:dyDescent="0.3">
      <c r="A18" s="15"/>
      <c r="B18" s="4"/>
      <c r="D18" s="41"/>
    </row>
    <row r="19" spans="1:4" x14ac:dyDescent="0.3">
      <c r="A19" s="15"/>
      <c r="B19" s="4"/>
      <c r="D19" s="41"/>
    </row>
    <row r="20" spans="1:4" x14ac:dyDescent="0.3">
      <c r="A20" s="15"/>
      <c r="B20" s="4"/>
      <c r="D20" s="41"/>
    </row>
    <row r="21" spans="1:4" x14ac:dyDescent="0.3">
      <c r="A21" s="15"/>
      <c r="B21" s="4"/>
      <c r="D21" s="41"/>
    </row>
    <row r="22" spans="1:4" x14ac:dyDescent="0.3">
      <c r="A22" s="15"/>
      <c r="B22" s="4"/>
    </row>
    <row r="23" spans="1:4" x14ac:dyDescent="0.3">
      <c r="A23" s="15"/>
      <c r="B23" s="4"/>
    </row>
    <row r="24" spans="1:4" x14ac:dyDescent="0.3">
      <c r="A24" s="15"/>
      <c r="B24" s="4"/>
    </row>
    <row r="25" spans="1:4" x14ac:dyDescent="0.3">
      <c r="A25" s="15"/>
      <c r="B25" s="4"/>
    </row>
    <row r="26" spans="1:4" x14ac:dyDescent="0.3">
      <c r="A26" s="15"/>
      <c r="B26" s="4"/>
    </row>
    <row r="27" spans="1:4" x14ac:dyDescent="0.3">
      <c r="A27" s="15"/>
      <c r="B27" s="4"/>
    </row>
    <row r="28" spans="1:4" x14ac:dyDescent="0.3">
      <c r="A28" s="15"/>
      <c r="B28" s="4"/>
    </row>
    <row r="29" spans="1:4" x14ac:dyDescent="0.3">
      <c r="A29" s="15"/>
      <c r="B29" s="4"/>
    </row>
    <row r="30" spans="1:4" x14ac:dyDescent="0.3">
      <c r="A30" s="15"/>
      <c r="B30" s="4"/>
    </row>
    <row r="31" spans="1:4" x14ac:dyDescent="0.3">
      <c r="A31" s="15"/>
      <c r="B31" s="4"/>
    </row>
    <row r="32" spans="1:4" x14ac:dyDescent="0.3">
      <c r="A32" s="15"/>
      <c r="B32" s="4"/>
    </row>
    <row r="33" spans="1:2" x14ac:dyDescent="0.3">
      <c r="A33" s="15"/>
      <c r="B33" s="4"/>
    </row>
    <row r="34" spans="1:2" x14ac:dyDescent="0.3">
      <c r="A34" s="15"/>
      <c r="B34" s="4"/>
    </row>
    <row r="35" spans="1:2" x14ac:dyDescent="0.3">
      <c r="A35" s="15"/>
      <c r="B35" s="4"/>
    </row>
    <row r="36" spans="1:2" x14ac:dyDescent="0.3">
      <c r="A36" s="15"/>
      <c r="B36" s="4"/>
    </row>
    <row r="37" spans="1:2" x14ac:dyDescent="0.3">
      <c r="A37" s="15"/>
      <c r="B37" s="4"/>
    </row>
    <row r="38" spans="1:2" x14ac:dyDescent="0.3">
      <c r="A38" s="15"/>
      <c r="B38" s="4"/>
    </row>
    <row r="39" spans="1:2" x14ac:dyDescent="0.3">
      <c r="A39" s="15"/>
      <c r="B39" s="4"/>
    </row>
    <row r="40" spans="1:2" x14ac:dyDescent="0.3">
      <c r="A40" s="15"/>
      <c r="B40" s="4"/>
    </row>
    <row r="41" spans="1:2" x14ac:dyDescent="0.3">
      <c r="A41" s="15"/>
      <c r="B41" s="4"/>
    </row>
    <row r="42" spans="1:2" x14ac:dyDescent="0.3">
      <c r="A42" s="15"/>
      <c r="B42" s="4"/>
    </row>
    <row r="43" spans="1:2" x14ac:dyDescent="0.3">
      <c r="A43" s="15"/>
      <c r="B43" s="4"/>
    </row>
    <row r="44" spans="1:2" x14ac:dyDescent="0.3">
      <c r="A44" s="15"/>
      <c r="B44" s="4"/>
    </row>
    <row r="45" spans="1:2" x14ac:dyDescent="0.3">
      <c r="A45" s="15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2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Stundenzettel Baustelle</dc:title>
  <dc:subject>Stundenzettel Baustelle</dc:subject>
  <dc:creator>NoBadge</dc:creator>
  <cp:keywords>NoBadge, timesheet, Excel</cp:keywords>
  <dc:description>https://nobadge.eu/de</dc:description>
  <cp:lastModifiedBy>NoBadge</cp:lastModifiedBy>
  <dcterms:created xsi:type="dcterms:W3CDTF">2026-10-22T16:55:22Z</dcterms:created>
  <dcterms:modified xsi:type="dcterms:W3CDTF">2026-10-22T16:55:40Z</dcterms:modified>
</cp:coreProperties>
</file>