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xr:revisionPtr revIDLastSave="0" documentId="8_{7C80B309-D822-490C-A585-368D4A631627}" xr6:coauthVersionLast="47" xr6:coauthVersionMax="47" xr10:uidLastSave="{00000000-0000-0000-0000-000000000000}"/>
  <bookViews>
    <workbookView xWindow="-108" yWindow="-108" windowWidth="30936" windowHeight="16776" activeTab="1" xr2:uid="{00000000-000D-0000-FFFF-FFFF00000000}"/>
  </bookViews>
  <sheets>
    <sheet name="Instrucciones" sheetId="1" r:id="rId1"/>
    <sheet name="Registro semanal" sheetId="2" r:id="rId2"/>
    <sheet name="Códigos y festivos" sheetId="3" r:id="rId3"/>
  </sheets>
  <definedNames>
    <definedName name="AbsenceCodes">'Códigos y festivos'!$A$5:$A$11</definedName>
    <definedName name="AbsenceNames">'Códigos y festivos'!$B$5:$B$11</definedName>
    <definedName name="_xlnm.Print_Area" localSheetId="2">'Códigos y festivos'!$A$1:$D$45</definedName>
    <definedName name="_xlnm.Print_Area" localSheetId="0">Instrucciones!$A$1:$C$15</definedName>
    <definedName name="_xlnm.Print_Area" localSheetId="1">'Registro semanal'!$A$1:$J$58</definedName>
    <definedName name="Holidays">'Códigos y festivos'!$A$16:$A$45</definedName>
    <definedName name="_xlnm.Print_Titles" localSheetId="1">'Registro semanal'!$9:$9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4" i="3" l="1"/>
  <c r="G52" i="2"/>
  <c r="F52" i="2"/>
  <c r="E52" i="2"/>
  <c r="D52" i="2"/>
  <c r="C52" i="2"/>
  <c r="B52" i="2"/>
  <c r="A52" i="2"/>
  <c r="J49" i="2"/>
  <c r="I45" i="2"/>
  <c r="F44" i="2"/>
  <c r="A44" i="2"/>
  <c r="B44" i="2" s="1"/>
  <c r="F43" i="2"/>
  <c r="A43" i="2"/>
  <c r="B43" i="2" s="1"/>
  <c r="F42" i="2"/>
  <c r="A42" i="2"/>
  <c r="B42" i="2" s="1"/>
  <c r="F41" i="2"/>
  <c r="A41" i="2"/>
  <c r="B41" i="2" s="1"/>
  <c r="F40" i="2"/>
  <c r="A40" i="2"/>
  <c r="B40" i="2" s="1"/>
  <c r="F39" i="2"/>
  <c r="A39" i="2"/>
  <c r="B39" i="2" s="1"/>
  <c r="F38" i="2"/>
  <c r="A38" i="2"/>
  <c r="B38" i="2" s="1"/>
  <c r="F37" i="2"/>
  <c r="C37" i="2"/>
  <c r="I36" i="2"/>
  <c r="F35" i="2"/>
  <c r="A35" i="2"/>
  <c r="B35" i="2" s="1"/>
  <c r="F34" i="2"/>
  <c r="A34" i="2"/>
  <c r="B34" i="2" s="1"/>
  <c r="F33" i="2"/>
  <c r="A33" i="2"/>
  <c r="B33" i="2" s="1"/>
  <c r="F32" i="2"/>
  <c r="A32" i="2"/>
  <c r="B32" i="2" s="1"/>
  <c r="F31" i="2"/>
  <c r="A31" i="2"/>
  <c r="B31" i="2" s="1"/>
  <c r="F30" i="2"/>
  <c r="A30" i="2"/>
  <c r="B30" i="2" s="1"/>
  <c r="F29" i="2"/>
  <c r="I49" i="2" s="1"/>
  <c r="A29" i="2"/>
  <c r="B29" i="2" s="1"/>
  <c r="F28" i="2"/>
  <c r="C28" i="2"/>
  <c r="I27" i="2"/>
  <c r="F26" i="2"/>
  <c r="A26" i="2"/>
  <c r="B26" i="2" s="1"/>
  <c r="F25" i="2"/>
  <c r="A25" i="2"/>
  <c r="B25" i="2" s="1"/>
  <c r="F24" i="2"/>
  <c r="A24" i="2"/>
  <c r="B24" i="2" s="1"/>
  <c r="F23" i="2"/>
  <c r="A23" i="2"/>
  <c r="B23" i="2" s="1"/>
  <c r="F22" i="2"/>
  <c r="A22" i="2"/>
  <c r="B22" i="2" s="1"/>
  <c r="F21" i="2"/>
  <c r="A21" i="2"/>
  <c r="B21" i="2" s="1"/>
  <c r="F20" i="2"/>
  <c r="A20" i="2"/>
  <c r="B20" i="2" s="1"/>
  <c r="F19" i="2"/>
  <c r="C19" i="2"/>
  <c r="I18" i="2"/>
  <c r="F17" i="2"/>
  <c r="A17" i="2"/>
  <c r="B17" i="2" s="1"/>
  <c r="F16" i="2"/>
  <c r="A16" i="2"/>
  <c r="B16" i="2" s="1"/>
  <c r="F15" i="2"/>
  <c r="A15" i="2"/>
  <c r="B15" i="2" s="1"/>
  <c r="F14" i="2"/>
  <c r="A14" i="2"/>
  <c r="B14" i="2" s="1"/>
  <c r="F13" i="2"/>
  <c r="A13" i="2"/>
  <c r="B13" i="2" s="1"/>
  <c r="F12" i="2"/>
  <c r="A12" i="2"/>
  <c r="B12" i="2" s="1"/>
  <c r="F11" i="2"/>
  <c r="A11" i="2"/>
  <c r="B11" i="2" s="1"/>
  <c r="F10" i="2"/>
  <c r="C10" i="2"/>
  <c r="H17" i="2" l="1"/>
  <c r="G17" i="2"/>
  <c r="A17" i="3"/>
  <c r="A16" i="3"/>
  <c r="H53" i="2" s="1"/>
  <c r="G53" i="2"/>
  <c r="D53" i="2"/>
  <c r="C53" i="2"/>
  <c r="B53" i="2"/>
  <c r="A53" i="2"/>
  <c r="F53" i="2"/>
  <c r="E53" i="2"/>
  <c r="H44" i="2"/>
  <c r="F45" i="2"/>
  <c r="G44" i="2"/>
  <c r="H43" i="2"/>
  <c r="G43" i="2"/>
  <c r="H42" i="2"/>
  <c r="G42" i="2"/>
  <c r="H41" i="2"/>
  <c r="G41" i="2"/>
  <c r="H40" i="2"/>
  <c r="G40" i="2"/>
  <c r="G39" i="2"/>
  <c r="H39" i="2"/>
  <c r="H38" i="2"/>
  <c r="G38" i="2"/>
  <c r="G45" i="2" s="1"/>
  <c r="H35" i="2"/>
  <c r="G35" i="2"/>
  <c r="H34" i="2"/>
  <c r="G34" i="2"/>
  <c r="H33" i="2"/>
  <c r="G33" i="2"/>
  <c r="H32" i="2"/>
  <c r="G32" i="2"/>
  <c r="F36" i="2"/>
  <c r="H31" i="2"/>
  <c r="G31" i="2"/>
  <c r="H30" i="2"/>
  <c r="G30" i="2"/>
  <c r="H29" i="2"/>
  <c r="G29" i="2"/>
  <c r="G26" i="2"/>
  <c r="H26" i="2"/>
  <c r="H25" i="2"/>
  <c r="G25" i="2"/>
  <c r="G24" i="2"/>
  <c r="H24" i="2"/>
  <c r="G23" i="2"/>
  <c r="H23" i="2"/>
  <c r="H22" i="2"/>
  <c r="G22" i="2"/>
  <c r="G21" i="2"/>
  <c r="H21" i="2"/>
  <c r="F27" i="2"/>
  <c r="G20" i="2"/>
  <c r="G27" i="2" s="1"/>
  <c r="H20" i="2"/>
  <c r="H16" i="2"/>
  <c r="G16" i="2"/>
  <c r="G15" i="2"/>
  <c r="H15" i="2"/>
  <c r="G14" i="2"/>
  <c r="H14" i="2"/>
  <c r="G13" i="2"/>
  <c r="H13" i="2"/>
  <c r="G12" i="2"/>
  <c r="H12" i="2"/>
  <c r="H11" i="2"/>
  <c r="F18" i="2"/>
  <c r="G11" i="2"/>
  <c r="H45" i="2" l="1"/>
  <c r="A49" i="2"/>
  <c r="G49" i="2"/>
  <c r="G36" i="2"/>
  <c r="H36" i="2" s="1"/>
  <c r="H27" i="2"/>
  <c r="G18" i="2"/>
  <c r="C49" i="2" l="1"/>
  <c r="H18" i="2"/>
  <c r="E49" i="2" s="1"/>
</calcChain>
</file>

<file path=xl/sharedStrings.xml><?xml version="1.0" encoding="utf-8"?>
<sst xmlns="http://schemas.openxmlformats.org/spreadsheetml/2006/main" count="91" uniqueCount="85">
  <si>
    <t>Hoja de horas semanal (4 semanas)</t>
  </si>
  <si>
    <t>Plantilla gratuita de NoBadge  ·  celdas violeta claro = rellenar  ·  celdas grises = calculadas, no sobrescribir</t>
  </si>
  <si>
    <t>Empleado/a</t>
  </si>
  <si>
    <t>Lunes de inicio</t>
  </si>
  <si>
    <t>Puesto / departamento</t>
  </si>
  <si>
    <t>Límite semanal (horas)</t>
  </si>
  <si>
    <t>Horas ordinarias por día</t>
  </si>
  <si>
    <t>por encima = horas extra</t>
  </si>
  <si>
    <t>Precio por hora (opcional)</t>
  </si>
  <si>
    <t>Recargo horas extra (opcional)</t>
  </si>
  <si>
    <t>Fecha</t>
  </si>
  <si>
    <t>Día</t>
  </si>
  <si>
    <t>Entrada</t>
  </si>
  <si>
    <t>Salida</t>
  </si>
  <si>
    <t>Pausa
(min)</t>
  </si>
  <si>
    <t>Horas
trabajadas</t>
  </si>
  <si>
    <t>Ordinarias</t>
  </si>
  <si>
    <t>Horas extra</t>
  </si>
  <si>
    <t>Ausencia</t>
  </si>
  <si>
    <t>Notas</t>
  </si>
  <si>
    <t>Semana 1</t>
  </si>
  <si>
    <t>→</t>
  </si>
  <si>
    <t>Total semana 1</t>
  </si>
  <si>
    <t>Semana 2</t>
  </si>
  <si>
    <t>Total semana 2</t>
  </si>
  <si>
    <t>Semana 3</t>
  </si>
  <si>
    <t>Total semana 3</t>
  </si>
  <si>
    <t>Semana 4</t>
  </si>
  <si>
    <t>Total semana 4</t>
  </si>
  <si>
    <t>Resumen de las 4 semanas</t>
  </si>
  <si>
    <t>Horas trabajadas</t>
  </si>
  <si>
    <t>Horas ordinarias</t>
  </si>
  <si>
    <t>Horas en decimales</t>
  </si>
  <si>
    <t>Días trabajados</t>
  </si>
  <si>
    <t>Coste (opcional)</t>
  </si>
  <si>
    <t>Ausencias (días)</t>
  </si>
  <si>
    <t>Festivos en el periodo</t>
  </si>
  <si>
    <t>Trabajador y empresa confirman que las horas indicadas son las realmente trabajadas.</t>
  </si>
  <si>
    <t>Firma del trabajador: ______________________________</t>
  </si>
  <si>
    <t>Firma de la empresa: ______________________________</t>
  </si>
  <si>
    <t>Fecha: ____ / ____ / ________</t>
  </si>
  <si>
    <t>¿Cansado de rellenarlo a mano? NoBadge registra los fichajes por GPS o código QR desde el móvil y exporta el mes a Excel. 5,04 € por usuario activo al mes, prueba gratis de 15 días: nobadge.eu/es</t>
  </si>
  <si>
    <t>Cómo se usa</t>
  </si>
  <si>
    <t>1. Elige el lunes de inicio</t>
  </si>
  <si>
    <t>Arriba escribe el nombre del empleado y la fecha del primer lunes: las 4 semanas (28 días) se rellenan solas.</t>
  </si>
  <si>
    <t>2. Dos límites</t>
  </si>
  <si>
    <t>Cada día, las horas por encima del límite diario (p. ej. 8) son horas extra. Al final de la semana, también las horas ordinarias por encima del límite semanal (p. ej. 40) pasan a ser horas extra: lo ves en la fila "Total semana".</t>
  </si>
  <si>
    <t>3. Entrada, salida, pausa</t>
  </si>
  <si>
    <t>Escribe las horas con el formato 08:30 y la pausa en minutos. Los turnos que pasan la medianoche se calculan bien: 22:00 → 06:00 con 30 min de pausa = 7:30 horas.</t>
  </si>
  <si>
    <t>Ausencias</t>
  </si>
  <si>
    <t>En la columna Ausencia elige un código del desplegable (V, P, B, C, AT, PN, D). Códigos y descripciones están en la hoja "Códigos y festivos" y se pueden cambiar.</t>
  </si>
  <si>
    <t>Festivos y fin de semana</t>
  </si>
  <si>
    <t>Sábados y domingos aparecen en gris, festivos en violeta. Escribe los festivos de tu país, comunidad o localidad en la hoja "Códigos y festivos".</t>
  </si>
  <si>
    <t>Totales</t>
  </si>
  <si>
    <t>Las horas se muestran en horas:minutos (también por encima de 24 horas) y en decimales para la nómina: 7:30 = 7,50.</t>
  </si>
  <si>
    <t>Imprimir</t>
  </si>
  <si>
    <t>La hoja se imprime en A4 horizontal, una página de ancho, con la cabecera de la tabla repetida. Abajo están las líneas para las firmas.</t>
  </si>
  <si>
    <t>Celdas violeta claro = rellenar. Celdas grises = se calculan solas: no escribas encima.</t>
  </si>
  <si>
    <t>Nota</t>
  </si>
  <si>
    <t>Las normas sobre el registro de jornada cambian de un país a otro. Esta hoja es un registro interno: consulta con tu asesoría laboral qué registros debes llevar y cuánto tiempo conservarlos.</t>
  </si>
  <si>
    <t>Códigos y festivos</t>
  </si>
  <si>
    <t>Códigos de ausencia</t>
  </si>
  <si>
    <t>Código</t>
  </si>
  <si>
    <t>Significado</t>
  </si>
  <si>
    <t>V</t>
  </si>
  <si>
    <t>Vacaciones</t>
  </si>
  <si>
    <t>Puedes cambiar códigos y descripciones: los desplegables y los totales se actualizan solos.</t>
  </si>
  <si>
    <t>P</t>
  </si>
  <si>
    <t>Permiso</t>
  </si>
  <si>
    <t>B</t>
  </si>
  <si>
    <t>Baja médica</t>
  </si>
  <si>
    <t>C</t>
  </si>
  <si>
    <t>Compensación de horas</t>
  </si>
  <si>
    <t>AT</t>
  </si>
  <si>
    <t>Accidente de trabajo</t>
  </si>
  <si>
    <t>PN</t>
  </si>
  <si>
    <t>Permiso por nacimiento</t>
  </si>
  <si>
    <t>D</t>
  </si>
  <si>
    <t>Descanso</t>
  </si>
  <si>
    <t>Festivos</t>
  </si>
  <si>
    <t>Año de los festivos</t>
  </si>
  <si>
    <t>Festivo</t>
  </si>
  <si>
    <t>Año Nuevo</t>
  </si>
  <si>
    <t>Los festivos cambian según el país y la comunidad o región. Hay dos ejemplos; añade en las filas libres los que te correspondan (se resaltan en el registro).</t>
  </si>
  <si>
    <t>Navidad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</si>
</sst>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5" formatCode="[h]:mm"/>
  </numFmts>
  <fonts count="12" x14ac:knownFonts="1">
    <font>
      <sz val="11"/>
      <color theme="1"/>
      <name val="Calibri"/>
      <family val="2"/>
      <scheme val="minor"/>
    </font>
    <font>
      <b/>
      <sz val="16"/>
      <color rgb="FFFFFFFF"/>
      <name val="Calibri"/>
    </font>
    <font>
      <i/>
      <sz val="9"/>
      <color rgb="FF6B7280"/>
      <name val="Calibri"/>
    </font>
    <font>
      <sz val="10"/>
      <color rgb="FF1F2937"/>
      <name val="Calibri"/>
    </font>
    <font>
      <b/>
      <sz val="10"/>
      <color rgb="FFFFFFFF"/>
      <name val="Calibri"/>
    </font>
    <font>
      <b/>
      <sz val="10"/>
      <color rgb="FF6D28D9"/>
      <name val="Calibri"/>
    </font>
    <font>
      <b/>
      <sz val="10"/>
      <color rgb="FF1F2937"/>
      <name val="Calibri"/>
    </font>
    <font>
      <b/>
      <sz val="11"/>
      <color rgb="FF6D28D9"/>
      <name val="Calibri"/>
    </font>
    <font>
      <b/>
      <sz val="9"/>
      <color rgb="FF6D28D9"/>
      <name val="Calibri"/>
    </font>
    <font>
      <b/>
      <sz val="8"/>
      <color rgb="FF6D28D9"/>
      <name val="Calibri"/>
    </font>
    <font>
      <u/>
      <sz val="10"/>
      <color rgb="FF6D28D9"/>
      <name val="Calibri"/>
    </font>
    <font>
      <sz val="10"/>
      <color rgb="FF6D28D9"/>
      <name val="Calibri"/>
    </font>
  </fonts>
  <fills count="8">
    <fill>
      <patternFill patternType="none"/>
    </fill>
    <fill>
      <patternFill patternType="gray125"/>
    </fill>
    <fill>
      <patternFill patternType="solid">
        <fgColor rgb="FF7C3AED"/>
      </patternFill>
    </fill>
    <fill>
      <patternFill patternType="solid">
        <fgColor rgb="FFF5F3FF"/>
      </patternFill>
    </fill>
    <fill>
      <patternFill patternType="solid">
        <fgColor rgb="FF6D28D9"/>
      </patternFill>
    </fill>
    <fill>
      <patternFill patternType="solid">
        <fgColor rgb="FFEDE9FE"/>
      </patternFill>
    </fill>
    <fill>
      <patternFill patternType="solid">
        <fgColor rgb="FFF9FAFB"/>
      </patternFill>
    </fill>
    <fill>
      <patternFill patternType="solid">
        <fgColor rgb="FFF3F4F6"/>
      </patternFill>
    </fill>
  </fills>
  <borders count="3">
    <border>
      <left/>
      <right/>
      <top/>
      <bottom/>
      <diagonal/>
    </border>
    <border>
      <left style="thin">
        <color rgb="FFD1D5DB"/>
      </left>
      <right style="thin">
        <color rgb="FFD1D5DB"/>
      </right>
      <top style="thin">
        <color rgb="FFD1D5DB"/>
      </top>
      <bottom style="thin">
        <color rgb="FFD1D5DB"/>
      </bottom>
      <diagonal/>
    </border>
    <border>
      <left style="medium">
        <color rgb="FF7C3AED"/>
      </left>
      <right/>
      <top/>
      <bottom/>
      <diagonal/>
    </border>
  </borders>
  <cellStyleXfs count="1">
    <xf numFmtId="0" fontId="0" fillId="0" borderId="0"/>
  </cellStyleXfs>
  <cellXfs count="43">
    <xf numFmtId="0" fontId="0" fillId="0" borderId="0" xfId="0"/>
    <xf numFmtId="0" fontId="5" fillId="0" borderId="0" xfId="0" applyFont="1" applyAlignment="1">
      <alignment horizontal="left" vertical="top" wrapText="1"/>
    </xf>
    <xf numFmtId="0" fontId="3" fillId="0" borderId="0" xfId="0" applyFont="1" applyAlignment="1">
      <alignment horizontal="left" vertical="top" wrapText="1"/>
    </xf>
    <xf numFmtId="0" fontId="3" fillId="0" borderId="0" xfId="0" applyFont="1" applyAlignment="1">
      <alignment horizontal="right" vertical="center" wrapText="1"/>
    </xf>
    <xf numFmtId="0" fontId="3" fillId="3" borderId="1" xfId="0" applyFont="1" applyFill="1" applyBorder="1" applyAlignment="1">
      <alignment horizontal="left" vertical="center" wrapText="1"/>
    </xf>
    <xf numFmtId="14" fontId="3" fillId="3" borderId="1" xfId="0" applyNumberFormat="1" applyFont="1" applyFill="1" applyBorder="1" applyAlignment="1">
      <alignment horizontal="center" vertical="center"/>
    </xf>
    <xf numFmtId="0" fontId="3" fillId="3" borderId="1" xfId="0" applyFont="1" applyFill="1" applyBorder="1" applyAlignment="1">
      <alignment horizontal="center" vertical="center"/>
    </xf>
    <xf numFmtId="4" fontId="3" fillId="3" borderId="1" xfId="0" applyNumberFormat="1" applyFont="1" applyFill="1" applyBorder="1" applyAlignment="1">
      <alignment horizontal="center" vertical="center"/>
    </xf>
    <xf numFmtId="9" fontId="3" fillId="3" borderId="1" xfId="0" applyNumberFormat="1" applyFont="1" applyFill="1" applyBorder="1" applyAlignment="1">
      <alignment horizontal="center" vertical="center"/>
    </xf>
    <xf numFmtId="0" fontId="4" fillId="4" borderId="1" xfId="0" applyFont="1" applyFill="1" applyBorder="1" applyAlignment="1">
      <alignment horizontal="center" vertical="center" wrapText="1"/>
    </xf>
    <xf numFmtId="0" fontId="5" fillId="5" borderId="1" xfId="0" applyFont="1" applyFill="1" applyBorder="1" applyAlignment="1">
      <alignment horizontal="center" vertical="center"/>
    </xf>
    <xf numFmtId="14" fontId="3" fillId="0" borderId="1" xfId="0" applyNumberFormat="1" applyFont="1" applyBorder="1" applyAlignment="1">
      <alignment horizontal="center" vertical="center"/>
    </xf>
    <xf numFmtId="0" fontId="3" fillId="0" borderId="1" xfId="0" applyFont="1" applyBorder="1" applyAlignment="1">
      <alignment horizontal="center" vertical="center"/>
    </xf>
    <xf numFmtId="20" fontId="3" fillId="3" borderId="1" xfId="0" applyNumberFormat="1" applyFont="1" applyFill="1" applyBorder="1" applyAlignment="1">
      <alignment horizontal="center" vertical="center"/>
    </xf>
    <xf numFmtId="1" fontId="3" fillId="3" borderId="1" xfId="0" applyNumberFormat="1" applyFont="1" applyFill="1" applyBorder="1" applyAlignment="1">
      <alignment horizontal="center" vertical="center"/>
    </xf>
    <xf numFmtId="165" fontId="3" fillId="6" borderId="1" xfId="0" applyNumberFormat="1" applyFont="1" applyFill="1" applyBorder="1" applyAlignment="1">
      <alignment horizontal="center" vertical="center"/>
    </xf>
    <xf numFmtId="165" fontId="6" fillId="7" borderId="1" xfId="0" applyNumberFormat="1" applyFont="1" applyFill="1" applyBorder="1" applyAlignment="1">
      <alignment horizontal="center" vertical="center"/>
    </xf>
    <xf numFmtId="1" fontId="6" fillId="7" borderId="1" xfId="0" applyNumberFormat="1" applyFont="1" applyFill="1" applyBorder="1" applyAlignment="1">
      <alignment horizontal="center" vertical="center"/>
    </xf>
    <xf numFmtId="0" fontId="6" fillId="7" borderId="1" xfId="0" applyFont="1" applyFill="1" applyBorder="1" applyAlignment="1">
      <alignment horizontal="center" vertical="center"/>
    </xf>
    <xf numFmtId="0" fontId="8" fillId="5" borderId="1" xfId="0" applyFont="1" applyFill="1" applyBorder="1" applyAlignment="1">
      <alignment horizontal="center" vertical="center" wrapText="1"/>
    </xf>
    <xf numFmtId="1" fontId="7" fillId="6" borderId="1" xfId="0" applyNumberFormat="1" applyFont="1" applyFill="1" applyBorder="1" applyAlignment="1">
      <alignment horizontal="center" vertical="center"/>
    </xf>
    <xf numFmtId="4" fontId="7" fillId="6" borderId="1" xfId="0" applyNumberFormat="1" applyFont="1" applyFill="1" applyBorder="1" applyAlignment="1">
      <alignment horizontal="center" vertical="center"/>
    </xf>
    <xf numFmtId="0" fontId="9" fillId="5" borderId="1" xfId="0" applyFont="1" applyFill="1" applyBorder="1" applyAlignment="1">
      <alignment horizontal="center" vertical="center" wrapText="1"/>
    </xf>
    <xf numFmtId="1" fontId="3" fillId="3" borderId="1" xfId="0" applyNumberFormat="1" applyFont="1" applyFill="1" applyBorder="1" applyAlignment="1">
      <alignment horizontal="left" vertical="center" indent="1"/>
    </xf>
    <xf numFmtId="14" fontId="3" fillId="6" borderId="1" xfId="0" applyNumberFormat="1" applyFont="1" applyFill="1" applyBorder="1" applyAlignment="1">
      <alignment horizontal="center" vertical="center"/>
    </xf>
    <xf numFmtId="0" fontId="3" fillId="6" borderId="1" xfId="0" applyFont="1" applyFill="1" applyBorder="1" applyAlignment="1">
      <alignment horizontal="left" vertical="center"/>
    </xf>
    <xf numFmtId="0" fontId="7" fillId="5" borderId="0" xfId="0" applyFont="1" applyFill="1" applyAlignment="1">
      <alignment horizontal="left" vertical="center" indent="1"/>
    </xf>
    <xf numFmtId="0" fontId="8" fillId="5" borderId="1" xfId="0" applyFont="1" applyFill="1" applyBorder="1" applyAlignment="1">
      <alignment horizontal="center" vertical="center" wrapText="1"/>
    </xf>
    <xf numFmtId="1" fontId="7" fillId="6" borderId="1" xfId="0" applyNumberFormat="1" applyFont="1" applyFill="1" applyBorder="1" applyAlignment="1">
      <alignment horizontal="center" vertical="center"/>
    </xf>
    <xf numFmtId="14" fontId="5" fillId="5" borderId="1" xfId="0" applyNumberFormat="1" applyFont="1" applyFill="1" applyBorder="1" applyAlignment="1">
      <alignment horizontal="center" vertical="center"/>
    </xf>
    <xf numFmtId="165" fontId="7" fillId="6" borderId="1" xfId="0" applyNumberFormat="1" applyFont="1" applyFill="1" applyBorder="1" applyAlignment="1">
      <alignment horizontal="center" vertical="center"/>
    </xf>
    <xf numFmtId="0" fontId="10" fillId="3" borderId="2" xfId="0" applyFont="1" applyFill="1" applyBorder="1" applyAlignment="1">
      <alignment horizontal="left" vertical="center" wrapText="1" indent="1"/>
    </xf>
    <xf numFmtId="0" fontId="6" fillId="7" borderId="1" xfId="0" applyFont="1" applyFill="1" applyBorder="1" applyAlignment="1">
      <alignment horizontal="left" vertical="center" indent="1"/>
    </xf>
    <xf numFmtId="0" fontId="3" fillId="0" borderId="0" xfId="0" applyFont="1" applyAlignment="1">
      <alignment horizontal="right" vertical="center" wrapText="1"/>
    </xf>
    <xf numFmtId="0" fontId="5" fillId="5" borderId="1" xfId="0" applyFont="1" applyFill="1" applyBorder="1" applyAlignment="1">
      <alignment horizontal="left" vertical="center" indent="1"/>
    </xf>
    <xf numFmtId="0" fontId="3" fillId="3" borderId="1" xfId="0" applyFont="1" applyFill="1" applyBorder="1" applyAlignment="1">
      <alignment horizontal="left" vertical="center" wrapText="1"/>
    </xf>
    <xf numFmtId="2" fontId="7" fillId="6" borderId="1" xfId="0" applyNumberFormat="1" applyFont="1" applyFill="1" applyBorder="1" applyAlignment="1">
      <alignment horizontal="center" vertical="center"/>
    </xf>
    <xf numFmtId="0" fontId="1" fillId="2" borderId="0" xfId="0" applyFont="1" applyFill="1" applyAlignment="1">
      <alignment horizontal="left" vertical="center" indent="1"/>
    </xf>
    <xf numFmtId="0" fontId="3" fillId="0" borderId="0" xfId="0" applyFont="1" applyAlignment="1">
      <alignment horizontal="left"/>
    </xf>
    <xf numFmtId="0" fontId="3" fillId="0" borderId="0" xfId="0" applyFont="1" applyAlignment="1">
      <alignment horizontal="left" vertical="top" wrapText="1"/>
    </xf>
    <xf numFmtId="0" fontId="2" fillId="0" borderId="0" xfId="0" applyFont="1" applyAlignment="1">
      <alignment horizontal="left" vertical="center" indent="1"/>
    </xf>
    <xf numFmtId="0" fontId="2" fillId="0" borderId="0" xfId="0" applyFont="1" applyAlignment="1">
      <alignment horizontal="left" vertical="center" wrapText="1"/>
    </xf>
    <xf numFmtId="0" fontId="11" fillId="3" borderId="2" xfId="0" applyFont="1" applyFill="1" applyBorder="1" applyAlignment="1">
      <alignment horizontal="left" vertical="center" wrapText="1" indent="1"/>
    </xf>
  </cellXfs>
  <cellStyles count="1">
    <cellStyle name="Normale" xfId="0" builtinId="0"/>
  </cellStyles>
  <dxfs count="8">
    <dxf>
      <fill>
        <patternFill patternType="solid">
          <fgColor rgb="FFE5E7EB"/>
          <bgColor rgb="FFE5E7EB"/>
        </patternFill>
      </fill>
    </dxf>
    <dxf>
      <font>
        <b/>
        <color rgb="FF5B21B6"/>
      </font>
      <fill>
        <patternFill patternType="solid">
          <fgColor rgb="FFEDE9FE"/>
          <bgColor rgb="FFEDE9FE"/>
        </patternFill>
      </fill>
    </dxf>
    <dxf>
      <fill>
        <patternFill patternType="solid">
          <fgColor rgb="FFE5E7EB"/>
          <bgColor rgb="FFE5E7EB"/>
        </patternFill>
      </fill>
    </dxf>
    <dxf>
      <font>
        <b/>
        <color rgb="FF5B21B6"/>
      </font>
      <fill>
        <patternFill patternType="solid">
          <fgColor rgb="FFEDE9FE"/>
          <bgColor rgb="FFEDE9FE"/>
        </patternFill>
      </fill>
    </dxf>
    <dxf>
      <fill>
        <patternFill patternType="solid">
          <fgColor rgb="FFE5E7EB"/>
          <bgColor rgb="FFE5E7EB"/>
        </patternFill>
      </fill>
    </dxf>
    <dxf>
      <font>
        <b/>
        <color rgb="FF5B21B6"/>
      </font>
      <fill>
        <patternFill patternType="solid">
          <fgColor rgb="FFEDE9FE"/>
          <bgColor rgb="FFEDE9FE"/>
        </patternFill>
      </fill>
    </dxf>
    <dxf>
      <fill>
        <patternFill patternType="solid">
          <fgColor rgb="FFE5E7EB"/>
          <bgColor rgb="FFE5E7EB"/>
        </patternFill>
      </fill>
    </dxf>
    <dxf>
      <font>
        <b/>
        <color rgb="FF5B21B6"/>
      </font>
      <fill>
        <patternFill patternType="solid">
          <fgColor rgb="FFEDE9FE"/>
          <bgColor rgb="FFEDE9F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hyperlink" Target="https://nobadge.eu/e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15"/>
  <sheetViews>
    <sheetView showGridLines="0" workbookViewId="0"/>
  </sheetViews>
  <sheetFormatPr defaultRowHeight="14.4" x14ac:dyDescent="0.3"/>
  <cols>
    <col min="1" max="1" width="3" customWidth="1"/>
    <col min="2" max="2" width="30" customWidth="1"/>
    <col min="3" max="3" width="95" customWidth="1"/>
  </cols>
  <sheetData>
    <row r="1" spans="1:3" ht="30" customHeight="1" x14ac:dyDescent="0.3">
      <c r="A1" s="37" t="s">
        <v>0</v>
      </c>
      <c r="B1" s="37"/>
      <c r="C1" s="37"/>
    </row>
    <row r="3" spans="1:3" x14ac:dyDescent="0.3">
      <c r="A3" s="26" t="s">
        <v>42</v>
      </c>
      <c r="B3" s="26"/>
      <c r="C3" s="26"/>
    </row>
    <row r="4" spans="1:3" ht="21" customHeight="1" x14ac:dyDescent="0.3">
      <c r="B4" s="1" t="s">
        <v>43</v>
      </c>
      <c r="C4" s="2" t="s">
        <v>44</v>
      </c>
    </row>
    <row r="5" spans="1:3" ht="36" customHeight="1" x14ac:dyDescent="0.3">
      <c r="B5" s="1" t="s">
        <v>45</v>
      </c>
      <c r="C5" s="2" t="s">
        <v>46</v>
      </c>
    </row>
    <row r="6" spans="1:3" ht="36" customHeight="1" x14ac:dyDescent="0.3">
      <c r="B6" s="1" t="s">
        <v>47</v>
      </c>
      <c r="C6" s="2" t="s">
        <v>48</v>
      </c>
    </row>
    <row r="7" spans="1:3" ht="36" customHeight="1" x14ac:dyDescent="0.3">
      <c r="B7" s="1" t="s">
        <v>49</v>
      </c>
      <c r="C7" s="2" t="s">
        <v>50</v>
      </c>
    </row>
    <row r="8" spans="1:3" ht="36" customHeight="1" x14ac:dyDescent="0.3">
      <c r="B8" s="1" t="s">
        <v>51</v>
      </c>
      <c r="C8" s="2" t="s">
        <v>52</v>
      </c>
    </row>
    <row r="9" spans="1:3" ht="21" customHeight="1" x14ac:dyDescent="0.3">
      <c r="B9" s="1" t="s">
        <v>53</v>
      </c>
      <c r="C9" s="2" t="s">
        <v>54</v>
      </c>
    </row>
    <row r="10" spans="1:3" ht="36" customHeight="1" x14ac:dyDescent="0.3">
      <c r="B10" s="1" t="s">
        <v>55</v>
      </c>
      <c r="C10" s="2" t="s">
        <v>56</v>
      </c>
    </row>
    <row r="12" spans="1:3" ht="22.05" customHeight="1" x14ac:dyDescent="0.3">
      <c r="B12" s="42" t="s">
        <v>57</v>
      </c>
      <c r="C12" s="31"/>
    </row>
    <row r="14" spans="1:3" x14ac:dyDescent="0.3">
      <c r="A14" s="26" t="s">
        <v>58</v>
      </c>
      <c r="B14" s="26"/>
      <c r="C14" s="26"/>
    </row>
    <row r="15" spans="1:3" ht="36" customHeight="1" x14ac:dyDescent="0.3">
      <c r="B15" s="39" t="s">
        <v>59</v>
      </c>
      <c r="C15" s="39"/>
    </row>
  </sheetData>
  <mergeCells count="5">
    <mergeCell ref="B15:C15"/>
    <mergeCell ref="A1:C1"/>
    <mergeCell ref="A14:C14"/>
    <mergeCell ref="A3:C3"/>
    <mergeCell ref="B12:C12"/>
  </mergeCells>
  <printOptions horizontalCentered="1"/>
  <pageMargins left="0.4" right="0.4" top="0.5" bottom="0.5" header="0.25" footer="0.25"/>
  <pageSetup paperSize="9" fitToHeight="0" orientation="portrait"/>
  <headerFooter>
    <oddFooter>&amp;C&amp;8 &amp;P /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J61"/>
  <sheetViews>
    <sheetView showGridLines="0" tabSelected="1" workbookViewId="0">
      <pane ySplit="9" topLeftCell="A10" activePane="bottomLeft" state="frozen"/>
      <selection pane="bottomLeft" sqref="A1:J1"/>
    </sheetView>
  </sheetViews>
  <sheetFormatPr defaultRowHeight="14.4" x14ac:dyDescent="0.3"/>
  <cols>
    <col min="1" max="1" width="12" customWidth="1"/>
    <col min="2" max="4" width="9" customWidth="1"/>
    <col min="5" max="5" width="8" customWidth="1"/>
    <col min="6" max="7" width="10" customWidth="1"/>
    <col min="8" max="9" width="12" customWidth="1"/>
    <col min="10" max="10" width="27" customWidth="1"/>
  </cols>
  <sheetData>
    <row r="1" spans="1:10" ht="30" customHeight="1" x14ac:dyDescent="0.3">
      <c r="A1" s="37" t="s">
        <v>0</v>
      </c>
      <c r="B1" s="37"/>
      <c r="C1" s="37"/>
      <c r="D1" s="37"/>
      <c r="E1" s="37"/>
      <c r="F1" s="37"/>
      <c r="G1" s="37"/>
      <c r="H1" s="37"/>
      <c r="I1" s="37"/>
      <c r="J1" s="37"/>
    </row>
    <row r="2" spans="1:10" x14ac:dyDescent="0.3">
      <c r="A2" s="40" t="s">
        <v>1</v>
      </c>
      <c r="B2" s="40"/>
      <c r="C2" s="40"/>
      <c r="D2" s="40"/>
      <c r="E2" s="40"/>
      <c r="F2" s="40"/>
      <c r="G2" s="40"/>
      <c r="H2" s="40"/>
      <c r="I2" s="40"/>
      <c r="J2" s="40"/>
    </row>
    <row r="4" spans="1:10" ht="25.95" customHeight="1" x14ac:dyDescent="0.3">
      <c r="A4" s="33" t="s">
        <v>2</v>
      </c>
      <c r="B4" s="33"/>
      <c r="C4" s="35"/>
      <c r="D4" s="35"/>
      <c r="E4" s="35"/>
      <c r="F4" s="35"/>
      <c r="G4" s="33" t="s">
        <v>3</v>
      </c>
      <c r="H4" s="33"/>
      <c r="I4" s="5">
        <v>46328</v>
      </c>
    </row>
    <row r="5" spans="1:10" ht="25.95" customHeight="1" x14ac:dyDescent="0.3">
      <c r="A5" s="33" t="s">
        <v>4</v>
      </c>
      <c r="B5" s="33"/>
      <c r="C5" s="35"/>
      <c r="D5" s="35"/>
      <c r="E5" s="35"/>
      <c r="F5" s="35"/>
      <c r="G5" s="33" t="s">
        <v>5</v>
      </c>
      <c r="H5" s="33"/>
      <c r="I5" s="6">
        <v>40</v>
      </c>
    </row>
    <row r="6" spans="1:10" ht="25.95" customHeight="1" x14ac:dyDescent="0.3">
      <c r="A6" s="33" t="s">
        <v>6</v>
      </c>
      <c r="B6" s="33"/>
      <c r="C6" s="6">
        <v>8</v>
      </c>
      <c r="D6" s="41" t="s">
        <v>7</v>
      </c>
      <c r="E6" s="41"/>
      <c r="F6" s="41"/>
      <c r="G6" s="33" t="s">
        <v>8</v>
      </c>
      <c r="H6" s="33"/>
      <c r="I6" s="7"/>
    </row>
    <row r="7" spans="1:10" ht="25.95" customHeight="1" x14ac:dyDescent="0.3">
      <c r="G7" s="33" t="s">
        <v>9</v>
      </c>
      <c r="H7" s="33"/>
      <c r="I7" s="8"/>
    </row>
    <row r="9" spans="1:10" ht="30" customHeight="1" x14ac:dyDescent="0.3">
      <c r="A9" s="9" t="s">
        <v>10</v>
      </c>
      <c r="B9" s="9" t="s">
        <v>11</v>
      </c>
      <c r="C9" s="9" t="s">
        <v>12</v>
      </c>
      <c r="D9" s="9" t="s">
        <v>13</v>
      </c>
      <c r="E9" s="9" t="s">
        <v>14</v>
      </c>
      <c r="F9" s="9" t="s">
        <v>15</v>
      </c>
      <c r="G9" s="9" t="s">
        <v>16</v>
      </c>
      <c r="H9" s="9" t="s">
        <v>17</v>
      </c>
      <c r="I9" s="9" t="s">
        <v>18</v>
      </c>
      <c r="J9" s="9" t="s">
        <v>19</v>
      </c>
    </row>
    <row r="10" spans="1:10" x14ac:dyDescent="0.3">
      <c r="A10" s="34" t="s">
        <v>20</v>
      </c>
      <c r="B10" s="34"/>
      <c r="C10" s="29">
        <f>$I$4+0</f>
        <v>46328</v>
      </c>
      <c r="D10" s="29"/>
      <c r="E10" s="10" t="s">
        <v>21</v>
      </c>
      <c r="F10" s="29">
        <f>$I$4+6</f>
        <v>46334</v>
      </c>
      <c r="G10" s="29"/>
      <c r="H10" s="34"/>
      <c r="I10" s="34"/>
      <c r="J10" s="34"/>
    </row>
    <row r="11" spans="1:10" x14ac:dyDescent="0.3">
      <c r="A11" s="11">
        <f>$I$4+0</f>
        <v>46328</v>
      </c>
      <c r="B11" s="12" t="str">
        <f t="shared" ref="B11:B17" si="0">IF(ISNUMBER(A11),CHOOSE(WEEKDAY(A11,2),"lun","mar","mié","jue","vie","sáb","dom"),"")</f>
        <v>lun</v>
      </c>
      <c r="C11" s="13"/>
      <c r="D11" s="13"/>
      <c r="E11" s="14"/>
      <c r="F11" s="15" t="str">
        <f t="shared" ref="F11:F17" si="1">IF(OR(C11="",D11=""),"",MAX(0,MOD(D11-C11,1)-N(E11)/1440))</f>
        <v/>
      </c>
      <c r="G11" s="15" t="str">
        <f t="shared" ref="G11:G17" si="2">IF(F11="","",MIN(F11,$C$6/24))</f>
        <v/>
      </c>
      <c r="H11" s="15" t="str">
        <f t="shared" ref="H11:H17" si="3">IF(F11="","",F11-G11)</f>
        <v/>
      </c>
      <c r="I11" s="6"/>
      <c r="J11" s="4"/>
    </row>
    <row r="12" spans="1:10" x14ac:dyDescent="0.3">
      <c r="A12" s="11">
        <f>$I$4+1</f>
        <v>46329</v>
      </c>
      <c r="B12" s="12" t="str">
        <f t="shared" si="0"/>
        <v>mar</v>
      </c>
      <c r="C12" s="13"/>
      <c r="D12" s="13"/>
      <c r="E12" s="14"/>
      <c r="F12" s="15" t="str">
        <f t="shared" si="1"/>
        <v/>
      </c>
      <c r="G12" s="15" t="str">
        <f t="shared" si="2"/>
        <v/>
      </c>
      <c r="H12" s="15" t="str">
        <f t="shared" si="3"/>
        <v/>
      </c>
      <c r="I12" s="6"/>
      <c r="J12" s="4"/>
    </row>
    <row r="13" spans="1:10" x14ac:dyDescent="0.3">
      <c r="A13" s="11">
        <f>$I$4+2</f>
        <v>46330</v>
      </c>
      <c r="B13" s="12" t="str">
        <f t="shared" si="0"/>
        <v>mié</v>
      </c>
      <c r="C13" s="13"/>
      <c r="D13" s="13"/>
      <c r="E13" s="14"/>
      <c r="F13" s="15" t="str">
        <f t="shared" si="1"/>
        <v/>
      </c>
      <c r="G13" s="15" t="str">
        <f t="shared" si="2"/>
        <v/>
      </c>
      <c r="H13" s="15" t="str">
        <f t="shared" si="3"/>
        <v/>
      </c>
      <c r="I13" s="6"/>
      <c r="J13" s="4"/>
    </row>
    <row r="14" spans="1:10" x14ac:dyDescent="0.3">
      <c r="A14" s="11">
        <f>$I$4+3</f>
        <v>46331</v>
      </c>
      <c r="B14" s="12" t="str">
        <f t="shared" si="0"/>
        <v>jue</v>
      </c>
      <c r="C14" s="13"/>
      <c r="D14" s="13"/>
      <c r="E14" s="14"/>
      <c r="F14" s="15" t="str">
        <f t="shared" si="1"/>
        <v/>
      </c>
      <c r="G14" s="15" t="str">
        <f t="shared" si="2"/>
        <v/>
      </c>
      <c r="H14" s="15" t="str">
        <f t="shared" si="3"/>
        <v/>
      </c>
      <c r="I14" s="6"/>
      <c r="J14" s="4"/>
    </row>
    <row r="15" spans="1:10" x14ac:dyDescent="0.3">
      <c r="A15" s="11">
        <f>$I$4+4</f>
        <v>46332</v>
      </c>
      <c r="B15" s="12" t="str">
        <f t="shared" si="0"/>
        <v>vie</v>
      </c>
      <c r="C15" s="13"/>
      <c r="D15" s="13"/>
      <c r="E15" s="14"/>
      <c r="F15" s="15" t="str">
        <f t="shared" si="1"/>
        <v/>
      </c>
      <c r="G15" s="15" t="str">
        <f t="shared" si="2"/>
        <v/>
      </c>
      <c r="H15" s="15" t="str">
        <f t="shared" si="3"/>
        <v/>
      </c>
      <c r="I15" s="6"/>
      <c r="J15" s="4"/>
    </row>
    <row r="16" spans="1:10" x14ac:dyDescent="0.3">
      <c r="A16" s="11">
        <f>$I$4+5</f>
        <v>46333</v>
      </c>
      <c r="B16" s="12" t="str">
        <f t="shared" si="0"/>
        <v>sáb</v>
      </c>
      <c r="C16" s="13"/>
      <c r="D16" s="13"/>
      <c r="E16" s="14"/>
      <c r="F16" s="15" t="str">
        <f t="shared" si="1"/>
        <v/>
      </c>
      <c r="G16" s="15" t="str">
        <f t="shared" si="2"/>
        <v/>
      </c>
      <c r="H16" s="15" t="str">
        <f t="shared" si="3"/>
        <v/>
      </c>
      <c r="I16" s="6"/>
      <c r="J16" s="4"/>
    </row>
    <row r="17" spans="1:10" x14ac:dyDescent="0.3">
      <c r="A17" s="11">
        <f>$I$4+6</f>
        <v>46334</v>
      </c>
      <c r="B17" s="12" t="str">
        <f t="shared" si="0"/>
        <v>dom</v>
      </c>
      <c r="C17" s="13"/>
      <c r="D17" s="13"/>
      <c r="E17" s="14"/>
      <c r="F17" s="15" t="str">
        <f t="shared" si="1"/>
        <v/>
      </c>
      <c r="G17" s="15" t="str">
        <f t="shared" si="2"/>
        <v/>
      </c>
      <c r="H17" s="15" t="str">
        <f t="shared" si="3"/>
        <v/>
      </c>
      <c r="I17" s="6"/>
      <c r="J17" s="4"/>
    </row>
    <row r="18" spans="1:10" x14ac:dyDescent="0.3">
      <c r="A18" s="32" t="s">
        <v>22</v>
      </c>
      <c r="B18" s="32"/>
      <c r="C18" s="32"/>
      <c r="D18" s="32"/>
      <c r="E18" s="32"/>
      <c r="F18" s="16">
        <f>SUM(F11:F17)</f>
        <v>0</v>
      </c>
      <c r="G18" s="16">
        <f>MIN(SUM(G11:G17),$I$5/24)</f>
        <v>0</v>
      </c>
      <c r="H18" s="16">
        <f>F18-G18</f>
        <v>0</v>
      </c>
      <c r="I18" s="17">
        <f>COUNTA(I11:I17)</f>
        <v>0</v>
      </c>
      <c r="J18" s="18"/>
    </row>
    <row r="19" spans="1:10" x14ac:dyDescent="0.3">
      <c r="A19" s="34" t="s">
        <v>23</v>
      </c>
      <c r="B19" s="34"/>
      <c r="C19" s="29">
        <f>$I$4+7</f>
        <v>46335</v>
      </c>
      <c r="D19" s="29"/>
      <c r="E19" s="10" t="s">
        <v>21</v>
      </c>
      <c r="F19" s="29">
        <f>$I$4+13</f>
        <v>46341</v>
      </c>
      <c r="G19" s="29"/>
      <c r="H19" s="34"/>
      <c r="I19" s="34"/>
      <c r="J19" s="34"/>
    </row>
    <row r="20" spans="1:10" x14ac:dyDescent="0.3">
      <c r="A20" s="11">
        <f>$I$4+7</f>
        <v>46335</v>
      </c>
      <c r="B20" s="12" t="str">
        <f t="shared" ref="B20:B26" si="4">IF(ISNUMBER(A20),CHOOSE(WEEKDAY(A20,2),"lun","mar","mié","jue","vie","sáb","dom"),"")</f>
        <v>lun</v>
      </c>
      <c r="C20" s="13"/>
      <c r="D20" s="13"/>
      <c r="E20" s="14"/>
      <c r="F20" s="15" t="str">
        <f t="shared" ref="F20:F26" si="5">IF(OR(C20="",D20=""),"",MAX(0,MOD(D20-C20,1)-N(E20)/1440))</f>
        <v/>
      </c>
      <c r="G20" s="15" t="str">
        <f t="shared" ref="G20:G26" si="6">IF(F20="","",MIN(F20,$C$6/24))</f>
        <v/>
      </c>
      <c r="H20" s="15" t="str">
        <f t="shared" ref="H20:H26" si="7">IF(F20="","",F20-G20)</f>
        <v/>
      </c>
      <c r="I20" s="6"/>
      <c r="J20" s="4"/>
    </row>
    <row r="21" spans="1:10" x14ac:dyDescent="0.3">
      <c r="A21" s="11">
        <f>$I$4+8</f>
        <v>46336</v>
      </c>
      <c r="B21" s="12" t="str">
        <f t="shared" si="4"/>
        <v>mar</v>
      </c>
      <c r="C21" s="13"/>
      <c r="D21" s="13"/>
      <c r="E21" s="14"/>
      <c r="F21" s="15" t="str">
        <f t="shared" si="5"/>
        <v/>
      </c>
      <c r="G21" s="15" t="str">
        <f t="shared" si="6"/>
        <v/>
      </c>
      <c r="H21" s="15" t="str">
        <f t="shared" si="7"/>
        <v/>
      </c>
      <c r="I21" s="6"/>
      <c r="J21" s="4"/>
    </row>
    <row r="22" spans="1:10" x14ac:dyDescent="0.3">
      <c r="A22" s="11">
        <f>$I$4+9</f>
        <v>46337</v>
      </c>
      <c r="B22" s="12" t="str">
        <f t="shared" si="4"/>
        <v>mié</v>
      </c>
      <c r="C22" s="13"/>
      <c r="D22" s="13"/>
      <c r="E22" s="14"/>
      <c r="F22" s="15" t="str">
        <f t="shared" si="5"/>
        <v/>
      </c>
      <c r="G22" s="15" t="str">
        <f t="shared" si="6"/>
        <v/>
      </c>
      <c r="H22" s="15" t="str">
        <f t="shared" si="7"/>
        <v/>
      </c>
      <c r="I22" s="6"/>
      <c r="J22" s="4"/>
    </row>
    <row r="23" spans="1:10" x14ac:dyDescent="0.3">
      <c r="A23" s="11">
        <f>$I$4+10</f>
        <v>46338</v>
      </c>
      <c r="B23" s="12" t="str">
        <f t="shared" si="4"/>
        <v>jue</v>
      </c>
      <c r="C23" s="13"/>
      <c r="D23" s="13"/>
      <c r="E23" s="14"/>
      <c r="F23" s="15" t="str">
        <f t="shared" si="5"/>
        <v/>
      </c>
      <c r="G23" s="15" t="str">
        <f t="shared" si="6"/>
        <v/>
      </c>
      <c r="H23" s="15" t="str">
        <f t="shared" si="7"/>
        <v/>
      </c>
      <c r="I23" s="6"/>
      <c r="J23" s="4"/>
    </row>
    <row r="24" spans="1:10" x14ac:dyDescent="0.3">
      <c r="A24" s="11">
        <f>$I$4+11</f>
        <v>46339</v>
      </c>
      <c r="B24" s="12" t="str">
        <f t="shared" si="4"/>
        <v>vie</v>
      </c>
      <c r="C24" s="13"/>
      <c r="D24" s="13"/>
      <c r="E24" s="14"/>
      <c r="F24" s="15" t="str">
        <f t="shared" si="5"/>
        <v/>
      </c>
      <c r="G24" s="15" t="str">
        <f t="shared" si="6"/>
        <v/>
      </c>
      <c r="H24" s="15" t="str">
        <f t="shared" si="7"/>
        <v/>
      </c>
      <c r="I24" s="6"/>
      <c r="J24" s="4"/>
    </row>
    <row r="25" spans="1:10" x14ac:dyDescent="0.3">
      <c r="A25" s="11">
        <f>$I$4+12</f>
        <v>46340</v>
      </c>
      <c r="B25" s="12" t="str">
        <f t="shared" si="4"/>
        <v>sáb</v>
      </c>
      <c r="C25" s="13"/>
      <c r="D25" s="13"/>
      <c r="E25" s="14"/>
      <c r="F25" s="15" t="str">
        <f t="shared" si="5"/>
        <v/>
      </c>
      <c r="G25" s="15" t="str">
        <f t="shared" si="6"/>
        <v/>
      </c>
      <c r="H25" s="15" t="str">
        <f t="shared" si="7"/>
        <v/>
      </c>
      <c r="I25" s="6"/>
      <c r="J25" s="4"/>
    </row>
    <row r="26" spans="1:10" x14ac:dyDescent="0.3">
      <c r="A26" s="11">
        <f>$I$4+13</f>
        <v>46341</v>
      </c>
      <c r="B26" s="12" t="str">
        <f t="shared" si="4"/>
        <v>dom</v>
      </c>
      <c r="C26" s="13"/>
      <c r="D26" s="13"/>
      <c r="E26" s="14"/>
      <c r="F26" s="15" t="str">
        <f t="shared" si="5"/>
        <v/>
      </c>
      <c r="G26" s="15" t="str">
        <f t="shared" si="6"/>
        <v/>
      </c>
      <c r="H26" s="15" t="str">
        <f t="shared" si="7"/>
        <v/>
      </c>
      <c r="I26" s="6"/>
      <c r="J26" s="4"/>
    </row>
    <row r="27" spans="1:10" x14ac:dyDescent="0.3">
      <c r="A27" s="32" t="s">
        <v>24</v>
      </c>
      <c r="B27" s="32"/>
      <c r="C27" s="32"/>
      <c r="D27" s="32"/>
      <c r="E27" s="32"/>
      <c r="F27" s="16">
        <f>SUM(F20:F26)</f>
        <v>0</v>
      </c>
      <c r="G27" s="16">
        <f>MIN(SUM(G20:G26),$I$5/24)</f>
        <v>0</v>
      </c>
      <c r="H27" s="16">
        <f>F27-G27</f>
        <v>0</v>
      </c>
      <c r="I27" s="17">
        <f>COUNTA(I20:I26)</f>
        <v>0</v>
      </c>
      <c r="J27" s="18"/>
    </row>
    <row r="28" spans="1:10" x14ac:dyDescent="0.3">
      <c r="A28" s="34" t="s">
        <v>25</v>
      </c>
      <c r="B28" s="34"/>
      <c r="C28" s="29">
        <f>$I$4+14</f>
        <v>46342</v>
      </c>
      <c r="D28" s="29"/>
      <c r="E28" s="10" t="s">
        <v>21</v>
      </c>
      <c r="F28" s="29">
        <f>$I$4+20</f>
        <v>46348</v>
      </c>
      <c r="G28" s="29"/>
      <c r="H28" s="34"/>
      <c r="I28" s="34"/>
      <c r="J28" s="34"/>
    </row>
    <row r="29" spans="1:10" x14ac:dyDescent="0.3">
      <c r="A29" s="11">
        <f>$I$4+14</f>
        <v>46342</v>
      </c>
      <c r="B29" s="12" t="str">
        <f t="shared" ref="B29:B35" si="8">IF(ISNUMBER(A29),CHOOSE(WEEKDAY(A29,2),"lun","mar","mié","jue","vie","sáb","dom"),"")</f>
        <v>lun</v>
      </c>
      <c r="C29" s="13"/>
      <c r="D29" s="13"/>
      <c r="E29" s="14"/>
      <c r="F29" s="15" t="str">
        <f t="shared" ref="F29:F35" si="9">IF(OR(C29="",D29=""),"",MAX(0,MOD(D29-C29,1)-N(E29)/1440))</f>
        <v/>
      </c>
      <c r="G29" s="15" t="str">
        <f t="shared" ref="G29:G35" si="10">IF(F29="","",MIN(F29,$C$6/24))</f>
        <v/>
      </c>
      <c r="H29" s="15" t="str">
        <f t="shared" ref="H29:H35" si="11">IF(F29="","",F29-G29)</f>
        <v/>
      </c>
      <c r="I29" s="6"/>
      <c r="J29" s="4"/>
    </row>
    <row r="30" spans="1:10" x14ac:dyDescent="0.3">
      <c r="A30" s="11">
        <f>$I$4+15</f>
        <v>46343</v>
      </c>
      <c r="B30" s="12" t="str">
        <f t="shared" si="8"/>
        <v>mar</v>
      </c>
      <c r="C30" s="13"/>
      <c r="D30" s="13"/>
      <c r="E30" s="14"/>
      <c r="F30" s="15" t="str">
        <f t="shared" si="9"/>
        <v/>
      </c>
      <c r="G30" s="15" t="str">
        <f t="shared" si="10"/>
        <v/>
      </c>
      <c r="H30" s="15" t="str">
        <f t="shared" si="11"/>
        <v/>
      </c>
      <c r="I30" s="6"/>
      <c r="J30" s="4"/>
    </row>
    <row r="31" spans="1:10" x14ac:dyDescent="0.3">
      <c r="A31" s="11">
        <f>$I$4+16</f>
        <v>46344</v>
      </c>
      <c r="B31" s="12" t="str">
        <f t="shared" si="8"/>
        <v>mié</v>
      </c>
      <c r="C31" s="13"/>
      <c r="D31" s="13"/>
      <c r="E31" s="14"/>
      <c r="F31" s="15" t="str">
        <f t="shared" si="9"/>
        <v/>
      </c>
      <c r="G31" s="15" t="str">
        <f t="shared" si="10"/>
        <v/>
      </c>
      <c r="H31" s="15" t="str">
        <f t="shared" si="11"/>
        <v/>
      </c>
      <c r="I31" s="6"/>
      <c r="J31" s="4"/>
    </row>
    <row r="32" spans="1:10" x14ac:dyDescent="0.3">
      <c r="A32" s="11">
        <f>$I$4+17</f>
        <v>46345</v>
      </c>
      <c r="B32" s="12" t="str">
        <f t="shared" si="8"/>
        <v>jue</v>
      </c>
      <c r="C32" s="13"/>
      <c r="D32" s="13"/>
      <c r="E32" s="14"/>
      <c r="F32" s="15" t="str">
        <f t="shared" si="9"/>
        <v/>
      </c>
      <c r="G32" s="15" t="str">
        <f t="shared" si="10"/>
        <v/>
      </c>
      <c r="H32" s="15" t="str">
        <f t="shared" si="11"/>
        <v/>
      </c>
      <c r="I32" s="6"/>
      <c r="J32" s="4"/>
    </row>
    <row r="33" spans="1:10" x14ac:dyDescent="0.3">
      <c r="A33" s="11">
        <f>$I$4+18</f>
        <v>46346</v>
      </c>
      <c r="B33" s="12" t="str">
        <f t="shared" si="8"/>
        <v>vie</v>
      </c>
      <c r="C33" s="13"/>
      <c r="D33" s="13"/>
      <c r="E33" s="14"/>
      <c r="F33" s="15" t="str">
        <f t="shared" si="9"/>
        <v/>
      </c>
      <c r="G33" s="15" t="str">
        <f t="shared" si="10"/>
        <v/>
      </c>
      <c r="H33" s="15" t="str">
        <f t="shared" si="11"/>
        <v/>
      </c>
      <c r="I33" s="6"/>
      <c r="J33" s="4"/>
    </row>
    <row r="34" spans="1:10" x14ac:dyDescent="0.3">
      <c r="A34" s="11">
        <f>$I$4+19</f>
        <v>46347</v>
      </c>
      <c r="B34" s="12" t="str">
        <f t="shared" si="8"/>
        <v>sáb</v>
      </c>
      <c r="C34" s="13"/>
      <c r="D34" s="13"/>
      <c r="E34" s="14"/>
      <c r="F34" s="15" t="str">
        <f t="shared" si="9"/>
        <v/>
      </c>
      <c r="G34" s="15" t="str">
        <f t="shared" si="10"/>
        <v/>
      </c>
      <c r="H34" s="15" t="str">
        <f t="shared" si="11"/>
        <v/>
      </c>
      <c r="I34" s="6"/>
      <c r="J34" s="4"/>
    </row>
    <row r="35" spans="1:10" x14ac:dyDescent="0.3">
      <c r="A35" s="11">
        <f>$I$4+20</f>
        <v>46348</v>
      </c>
      <c r="B35" s="12" t="str">
        <f t="shared" si="8"/>
        <v>dom</v>
      </c>
      <c r="C35" s="13"/>
      <c r="D35" s="13"/>
      <c r="E35" s="14"/>
      <c r="F35" s="15" t="str">
        <f t="shared" si="9"/>
        <v/>
      </c>
      <c r="G35" s="15" t="str">
        <f t="shared" si="10"/>
        <v/>
      </c>
      <c r="H35" s="15" t="str">
        <f t="shared" si="11"/>
        <v/>
      </c>
      <c r="I35" s="6"/>
      <c r="J35" s="4"/>
    </row>
    <row r="36" spans="1:10" x14ac:dyDescent="0.3">
      <c r="A36" s="32" t="s">
        <v>26</v>
      </c>
      <c r="B36" s="32"/>
      <c r="C36" s="32"/>
      <c r="D36" s="32"/>
      <c r="E36" s="32"/>
      <c r="F36" s="16">
        <f>SUM(F29:F35)</f>
        <v>0</v>
      </c>
      <c r="G36" s="16">
        <f>MIN(SUM(G29:G35),$I$5/24)</f>
        <v>0</v>
      </c>
      <c r="H36" s="16">
        <f>F36-G36</f>
        <v>0</v>
      </c>
      <c r="I36" s="17">
        <f>COUNTA(I29:I35)</f>
        <v>0</v>
      </c>
      <c r="J36" s="18"/>
    </row>
    <row r="37" spans="1:10" x14ac:dyDescent="0.3">
      <c r="A37" s="34" t="s">
        <v>27</v>
      </c>
      <c r="B37" s="34"/>
      <c r="C37" s="29">
        <f>$I$4+21</f>
        <v>46349</v>
      </c>
      <c r="D37" s="29"/>
      <c r="E37" s="10" t="s">
        <v>21</v>
      </c>
      <c r="F37" s="29">
        <f>$I$4+27</f>
        <v>46355</v>
      </c>
      <c r="G37" s="29"/>
      <c r="H37" s="34"/>
      <c r="I37" s="34"/>
      <c r="J37" s="34"/>
    </row>
    <row r="38" spans="1:10" x14ac:dyDescent="0.3">
      <c r="A38" s="11">
        <f>$I$4+21</f>
        <v>46349</v>
      </c>
      <c r="B38" s="12" t="str">
        <f t="shared" ref="B38:B44" si="12">IF(ISNUMBER(A38),CHOOSE(WEEKDAY(A38,2),"lun","mar","mié","jue","vie","sáb","dom"),"")</f>
        <v>lun</v>
      </c>
      <c r="C38" s="13"/>
      <c r="D38" s="13"/>
      <c r="E38" s="14"/>
      <c r="F38" s="15" t="str">
        <f t="shared" ref="F38:F44" si="13">IF(OR(C38="",D38=""),"",MAX(0,MOD(D38-C38,1)-N(E38)/1440))</f>
        <v/>
      </c>
      <c r="G38" s="15" t="str">
        <f t="shared" ref="G38:G44" si="14">IF(F38="","",MIN(F38,$C$6/24))</f>
        <v/>
      </c>
      <c r="H38" s="15" t="str">
        <f t="shared" ref="H38:H44" si="15">IF(F38="","",F38-G38)</f>
        <v/>
      </c>
      <c r="I38" s="6"/>
      <c r="J38" s="4"/>
    </row>
    <row r="39" spans="1:10" x14ac:dyDescent="0.3">
      <c r="A39" s="11">
        <f>$I$4+22</f>
        <v>46350</v>
      </c>
      <c r="B39" s="12" t="str">
        <f t="shared" si="12"/>
        <v>mar</v>
      </c>
      <c r="C39" s="13"/>
      <c r="D39" s="13"/>
      <c r="E39" s="14"/>
      <c r="F39" s="15" t="str">
        <f t="shared" si="13"/>
        <v/>
      </c>
      <c r="G39" s="15" t="str">
        <f t="shared" si="14"/>
        <v/>
      </c>
      <c r="H39" s="15" t="str">
        <f t="shared" si="15"/>
        <v/>
      </c>
      <c r="I39" s="6"/>
      <c r="J39" s="4"/>
    </row>
    <row r="40" spans="1:10" x14ac:dyDescent="0.3">
      <c r="A40" s="11">
        <f>$I$4+23</f>
        <v>46351</v>
      </c>
      <c r="B40" s="12" t="str">
        <f t="shared" si="12"/>
        <v>mié</v>
      </c>
      <c r="C40" s="13"/>
      <c r="D40" s="13"/>
      <c r="E40" s="14"/>
      <c r="F40" s="15" t="str">
        <f t="shared" si="13"/>
        <v/>
      </c>
      <c r="G40" s="15" t="str">
        <f t="shared" si="14"/>
        <v/>
      </c>
      <c r="H40" s="15" t="str">
        <f t="shared" si="15"/>
        <v/>
      </c>
      <c r="I40" s="6"/>
      <c r="J40" s="4"/>
    </row>
    <row r="41" spans="1:10" x14ac:dyDescent="0.3">
      <c r="A41" s="11">
        <f>$I$4+24</f>
        <v>46352</v>
      </c>
      <c r="B41" s="12" t="str">
        <f t="shared" si="12"/>
        <v>jue</v>
      </c>
      <c r="C41" s="13"/>
      <c r="D41" s="13"/>
      <c r="E41" s="14"/>
      <c r="F41" s="15" t="str">
        <f t="shared" si="13"/>
        <v/>
      </c>
      <c r="G41" s="15" t="str">
        <f t="shared" si="14"/>
        <v/>
      </c>
      <c r="H41" s="15" t="str">
        <f t="shared" si="15"/>
        <v/>
      </c>
      <c r="I41" s="6"/>
      <c r="J41" s="4"/>
    </row>
    <row r="42" spans="1:10" x14ac:dyDescent="0.3">
      <c r="A42" s="11">
        <f>$I$4+25</f>
        <v>46353</v>
      </c>
      <c r="B42" s="12" t="str">
        <f t="shared" si="12"/>
        <v>vie</v>
      </c>
      <c r="C42" s="13"/>
      <c r="D42" s="13"/>
      <c r="E42" s="14"/>
      <c r="F42" s="15" t="str">
        <f t="shared" si="13"/>
        <v/>
      </c>
      <c r="G42" s="15" t="str">
        <f t="shared" si="14"/>
        <v/>
      </c>
      <c r="H42" s="15" t="str">
        <f t="shared" si="15"/>
        <v/>
      </c>
      <c r="I42" s="6"/>
      <c r="J42" s="4"/>
    </row>
    <row r="43" spans="1:10" x14ac:dyDescent="0.3">
      <c r="A43" s="11">
        <f>$I$4+26</f>
        <v>46354</v>
      </c>
      <c r="B43" s="12" t="str">
        <f t="shared" si="12"/>
        <v>sáb</v>
      </c>
      <c r="C43" s="13"/>
      <c r="D43" s="13"/>
      <c r="E43" s="14"/>
      <c r="F43" s="15" t="str">
        <f t="shared" si="13"/>
        <v/>
      </c>
      <c r="G43" s="15" t="str">
        <f t="shared" si="14"/>
        <v/>
      </c>
      <c r="H43" s="15" t="str">
        <f t="shared" si="15"/>
        <v/>
      </c>
      <c r="I43" s="6"/>
      <c r="J43" s="4"/>
    </row>
    <row r="44" spans="1:10" x14ac:dyDescent="0.3">
      <c r="A44" s="11">
        <f>$I$4+27</f>
        <v>46355</v>
      </c>
      <c r="B44" s="12" t="str">
        <f t="shared" si="12"/>
        <v>dom</v>
      </c>
      <c r="C44" s="13"/>
      <c r="D44" s="13"/>
      <c r="E44" s="14"/>
      <c r="F44" s="15" t="str">
        <f t="shared" si="13"/>
        <v/>
      </c>
      <c r="G44" s="15" t="str">
        <f t="shared" si="14"/>
        <v/>
      </c>
      <c r="H44" s="15" t="str">
        <f t="shared" si="15"/>
        <v/>
      </c>
      <c r="I44" s="6"/>
      <c r="J44" s="4"/>
    </row>
    <row r="45" spans="1:10" x14ac:dyDescent="0.3">
      <c r="A45" s="32" t="s">
        <v>28</v>
      </c>
      <c r="B45" s="32"/>
      <c r="C45" s="32"/>
      <c r="D45" s="32"/>
      <c r="E45" s="32"/>
      <c r="F45" s="16">
        <f>SUM(F38:F44)</f>
        <v>0</v>
      </c>
      <c r="G45" s="16">
        <f>MIN(SUM(G38:G44),$I$5/24)</f>
        <v>0</v>
      </c>
      <c r="H45" s="16">
        <f>F45-G45</f>
        <v>0</v>
      </c>
      <c r="I45" s="17">
        <f>COUNTA(I38:I44)</f>
        <v>0</v>
      </c>
      <c r="J45" s="18"/>
    </row>
    <row r="47" spans="1:10" x14ac:dyDescent="0.3">
      <c r="A47" s="26" t="s">
        <v>29</v>
      </c>
      <c r="B47" s="26"/>
      <c r="C47" s="26"/>
      <c r="D47" s="26"/>
      <c r="E47" s="26"/>
      <c r="F47" s="26"/>
      <c r="G47" s="26"/>
      <c r="H47" s="26"/>
      <c r="I47" s="26"/>
      <c r="J47" s="26"/>
    </row>
    <row r="48" spans="1:10" ht="28.05" customHeight="1" x14ac:dyDescent="0.3">
      <c r="A48" s="27" t="s">
        <v>30</v>
      </c>
      <c r="B48" s="27"/>
      <c r="C48" s="27" t="s">
        <v>31</v>
      </c>
      <c r="D48" s="27"/>
      <c r="E48" s="27" t="s">
        <v>17</v>
      </c>
      <c r="F48" s="27"/>
      <c r="G48" s="27" t="s">
        <v>32</v>
      </c>
      <c r="H48" s="27"/>
      <c r="I48" s="19" t="s">
        <v>33</v>
      </c>
      <c r="J48" s="19" t="s">
        <v>34</v>
      </c>
    </row>
    <row r="49" spans="1:10" ht="22.05" customHeight="1" x14ac:dyDescent="0.3">
      <c r="A49" s="30">
        <f>F18+F27+F36+F45</f>
        <v>0</v>
      </c>
      <c r="B49" s="30"/>
      <c r="C49" s="30">
        <f>G18+G27+G36+G45</f>
        <v>0</v>
      </c>
      <c r="D49" s="30"/>
      <c r="E49" s="30">
        <f>H18+H27+H36+H45</f>
        <v>0</v>
      </c>
      <c r="F49" s="30"/>
      <c r="G49" s="36">
        <f>(F18+F27+F36+F45)*24</f>
        <v>0</v>
      </c>
      <c r="H49" s="36"/>
      <c r="I49" s="20">
        <f>COUNTIF(F11:F17,"&gt;0")+COUNTIF(F20:F26,"&gt;0")+COUNTIF(F29:F35,"&gt;0")+COUNTIF(F38:F44,"&gt;0")</f>
        <v>0</v>
      </c>
      <c r="J49" s="21" t="str">
        <f>IF(I6="","",ROUND(((G18+G27+G36+G45)+(H18+H27+H36+H45)*(1+N(I7)))*24*I6,2))</f>
        <v/>
      </c>
    </row>
    <row r="51" spans="1:10" x14ac:dyDescent="0.3">
      <c r="A51" s="26" t="s">
        <v>35</v>
      </c>
      <c r="B51" s="26"/>
      <c r="C51" s="26"/>
      <c r="D51" s="26"/>
      <c r="E51" s="26"/>
      <c r="F51" s="26"/>
      <c r="G51" s="26"/>
      <c r="H51" s="26"/>
      <c r="I51" s="26"/>
      <c r="J51" s="26"/>
    </row>
    <row r="52" spans="1:10" ht="52.05" customHeight="1" x14ac:dyDescent="0.3">
      <c r="A52" s="22" t="str">
        <f>INDEX(AbsenceCodes,1)&amp;" · "&amp;INDEX(AbsenceNames,1)</f>
        <v>V · Vacaciones</v>
      </c>
      <c r="B52" s="22" t="str">
        <f>INDEX(AbsenceCodes,2)&amp;" · "&amp;INDEX(AbsenceNames,2)</f>
        <v>P · Permiso</v>
      </c>
      <c r="C52" s="22" t="str">
        <f>INDEX(AbsenceCodes,3)&amp;" · "&amp;INDEX(AbsenceNames,3)</f>
        <v>B · Baja médica</v>
      </c>
      <c r="D52" s="22" t="str">
        <f>INDEX(AbsenceCodes,4)&amp;" · "&amp;INDEX(AbsenceNames,4)</f>
        <v>C · Compensación de horas</v>
      </c>
      <c r="E52" s="22" t="str">
        <f>INDEX(AbsenceCodes,5)&amp;" · "&amp;INDEX(AbsenceNames,5)</f>
        <v>AT · Accidente de trabajo</v>
      </c>
      <c r="F52" s="22" t="str">
        <f>INDEX(AbsenceCodes,6)&amp;" · "&amp;INDEX(AbsenceNames,6)</f>
        <v>PN · Permiso por nacimiento</v>
      </c>
      <c r="G52" s="22" t="str">
        <f>INDEX(AbsenceCodes,7)&amp;" · "&amp;INDEX(AbsenceNames,7)</f>
        <v>D · Descanso</v>
      </c>
      <c r="H52" s="27" t="s">
        <v>36</v>
      </c>
      <c r="I52" s="27"/>
    </row>
    <row r="53" spans="1:10" x14ac:dyDescent="0.3">
      <c r="A53" s="20">
        <f>COUNTIF($I$10:$I$45,INDEX(AbsenceCodes,1))</f>
        <v>0</v>
      </c>
      <c r="B53" s="20">
        <f>COUNTIF($I$10:$I$45,INDEX(AbsenceCodes,2))</f>
        <v>0</v>
      </c>
      <c r="C53" s="20">
        <f>COUNTIF($I$10:$I$45,INDEX(AbsenceCodes,3))</f>
        <v>0</v>
      </c>
      <c r="D53" s="20">
        <f>COUNTIF($I$10:$I$45,INDEX(AbsenceCodes,4))</f>
        <v>0</v>
      </c>
      <c r="E53" s="20">
        <f>COUNTIF($I$10:$I$45,INDEX(AbsenceCodes,5))</f>
        <v>0</v>
      </c>
      <c r="F53" s="20">
        <f>COUNTIF($I$10:$I$45,INDEX(AbsenceCodes,6))</f>
        <v>0</v>
      </c>
      <c r="G53" s="20">
        <f>COUNTIF($I$10:$I$45,INDEX(AbsenceCodes,7))</f>
        <v>0</v>
      </c>
      <c r="H53" s="28">
        <f>SUMPRODUCT(ISNUMBER(A10:A45)*ISNUMBER(MATCH(A10:A45,Holidays,0)))</f>
        <v>0</v>
      </c>
      <c r="I53" s="28"/>
    </row>
    <row r="55" spans="1:10" ht="30" customHeight="1" x14ac:dyDescent="0.3">
      <c r="A55" s="39" t="s">
        <v>37</v>
      </c>
      <c r="B55" s="39"/>
      <c r="C55" s="39"/>
      <c r="D55" s="39"/>
      <c r="E55" s="39"/>
      <c r="F55" s="39"/>
      <c r="G55" s="39"/>
      <c r="H55" s="39"/>
      <c r="I55" s="39"/>
      <c r="J55" s="39"/>
    </row>
    <row r="57" spans="1:10" ht="34.049999999999997" customHeight="1" x14ac:dyDescent="0.3">
      <c r="A57" s="38" t="s">
        <v>38</v>
      </c>
      <c r="B57" s="38"/>
      <c r="C57" s="38"/>
      <c r="D57" s="38"/>
      <c r="E57" s="38"/>
      <c r="F57" s="38" t="s">
        <v>39</v>
      </c>
      <c r="G57" s="38"/>
      <c r="H57" s="38"/>
      <c r="I57" s="38"/>
      <c r="J57" s="38"/>
    </row>
    <row r="58" spans="1:10" ht="28.05" customHeight="1" x14ac:dyDescent="0.3">
      <c r="A58" s="38" t="s">
        <v>40</v>
      </c>
      <c r="B58" s="38"/>
      <c r="C58" s="38"/>
      <c r="D58" s="38"/>
      <c r="E58" s="38"/>
    </row>
    <row r="60" spans="1:10" ht="19.95" customHeight="1" x14ac:dyDescent="0.3">
      <c r="A60" s="31" t="s">
        <v>41</v>
      </c>
      <c r="B60" s="31"/>
      <c r="C60" s="31"/>
      <c r="D60" s="31"/>
      <c r="E60" s="31"/>
      <c r="F60" s="31"/>
      <c r="G60" s="31"/>
      <c r="H60" s="31"/>
      <c r="I60" s="31"/>
      <c r="J60" s="31"/>
    </row>
    <row r="61" spans="1:10" ht="19.95" customHeight="1" x14ac:dyDescent="0.3">
      <c r="A61" s="31"/>
      <c r="B61" s="31"/>
      <c r="C61" s="31"/>
      <c r="D61" s="31"/>
      <c r="E61" s="31"/>
      <c r="F61" s="31"/>
      <c r="G61" s="31"/>
      <c r="H61" s="31"/>
      <c r="I61" s="31"/>
      <c r="J61" s="31"/>
    </row>
  </sheetData>
  <mergeCells count="49">
    <mergeCell ref="A2:J2"/>
    <mergeCell ref="F57:J57"/>
    <mergeCell ref="A58:E58"/>
    <mergeCell ref="D6:F6"/>
    <mergeCell ref="C49:D49"/>
    <mergeCell ref="A1:J1"/>
    <mergeCell ref="A57:E57"/>
    <mergeCell ref="C4:F4"/>
    <mergeCell ref="E49:F49"/>
    <mergeCell ref="A5:B5"/>
    <mergeCell ref="G5:H5"/>
    <mergeCell ref="F28:G28"/>
    <mergeCell ref="C48:D48"/>
    <mergeCell ref="A4:B4"/>
    <mergeCell ref="G4:H4"/>
    <mergeCell ref="F37:G37"/>
    <mergeCell ref="H10:J10"/>
    <mergeCell ref="A19:B19"/>
    <mergeCell ref="A10:B10"/>
    <mergeCell ref="C19:D19"/>
    <mergeCell ref="A28:B28"/>
    <mergeCell ref="C5:F5"/>
    <mergeCell ref="H52:I52"/>
    <mergeCell ref="A18:E18"/>
    <mergeCell ref="A27:E27"/>
    <mergeCell ref="A51:J51"/>
    <mergeCell ref="G49:H49"/>
    <mergeCell ref="C37:D37"/>
    <mergeCell ref="C28:D28"/>
    <mergeCell ref="A6:B6"/>
    <mergeCell ref="C10:D10"/>
    <mergeCell ref="G7:H7"/>
    <mergeCell ref="H28:J28"/>
    <mergeCell ref="H19:J19"/>
    <mergeCell ref="G6:H6"/>
    <mergeCell ref="A60:J61"/>
    <mergeCell ref="A45:E45"/>
    <mergeCell ref="A36:E36"/>
    <mergeCell ref="E48:F48"/>
    <mergeCell ref="G48:H48"/>
    <mergeCell ref="H37:J37"/>
    <mergeCell ref="A37:B37"/>
    <mergeCell ref="A55:J55"/>
    <mergeCell ref="A47:J47"/>
    <mergeCell ref="A48:B48"/>
    <mergeCell ref="H53:I53"/>
    <mergeCell ref="F10:G10"/>
    <mergeCell ref="A49:B49"/>
    <mergeCell ref="F19:G19"/>
  </mergeCells>
  <conditionalFormatting sqref="A11:J17">
    <cfRule type="expression" dxfId="7" priority="1" stopIfTrue="1">
      <formula>AND(ISNUMBER($A11),COUNTIF(Holidays,$A11)&gt;0)</formula>
    </cfRule>
    <cfRule type="expression" dxfId="6" priority="2" stopIfTrue="1">
      <formula>AND(ISNUMBER($A11),WEEKDAY($A11,2)&gt;5)</formula>
    </cfRule>
  </conditionalFormatting>
  <conditionalFormatting sqref="A20:J26">
    <cfRule type="expression" dxfId="5" priority="3" stopIfTrue="1">
      <formula>AND(ISNUMBER($A20),COUNTIF(Holidays,$A20)&gt;0)</formula>
    </cfRule>
    <cfRule type="expression" dxfId="4" priority="4" stopIfTrue="1">
      <formula>AND(ISNUMBER($A20),WEEKDAY($A20,2)&gt;5)</formula>
    </cfRule>
  </conditionalFormatting>
  <conditionalFormatting sqref="A29:J35">
    <cfRule type="expression" dxfId="3" priority="5" stopIfTrue="1">
      <formula>AND(ISNUMBER($A29),COUNTIF(Holidays,$A29)&gt;0)</formula>
    </cfRule>
    <cfRule type="expression" dxfId="2" priority="6" stopIfTrue="1">
      <formula>AND(ISNUMBER($A29),WEEKDAY($A29,2)&gt;5)</formula>
    </cfRule>
  </conditionalFormatting>
  <conditionalFormatting sqref="A38:J44">
    <cfRule type="expression" dxfId="1" priority="7" stopIfTrue="1">
      <formula>AND(ISNUMBER($A38),COUNTIF(Holidays,$A38)&gt;0)</formula>
    </cfRule>
    <cfRule type="expression" dxfId="0" priority="8" stopIfTrue="1">
      <formula>AND(ISNUMBER($A38),WEEKDAY($A38,2)&gt;5)</formula>
    </cfRule>
  </conditionalFormatting>
  <dataValidations count="8">
    <dataValidation type="custom" allowBlank="1" showErrorMessage="1" errorTitle="No es lunes" error="Escribe la fecha de un lunes." sqref="I4" xr:uid="{00000000-0002-0000-0100-000000000000}">
      <formula1>AND(ISNUMBER(I4),WEEKDAY(I4,2)=1)</formula1>
    </dataValidation>
    <dataValidation type="decimal" allowBlank="1" showErrorMessage="1" sqref="C6" xr:uid="{00000000-0002-0000-0100-000001000000}">
      <formula1>0</formula1>
      <formula2>24</formula2>
    </dataValidation>
    <dataValidation type="decimal" allowBlank="1" showErrorMessage="1" sqref="I5" xr:uid="{00000000-0002-0000-0100-000002000000}">
      <formula1>0</formula1>
      <formula2>168</formula2>
    </dataValidation>
    <dataValidation type="decimal" operator="greaterThanOrEqual" allowBlank="1" showErrorMessage="1" sqref="I6" xr:uid="{00000000-0002-0000-0100-000003000000}">
      <formula1>0</formula1>
    </dataValidation>
    <dataValidation type="decimal" allowBlank="1" showErrorMessage="1" sqref="I7" xr:uid="{00000000-0002-0000-0100-000004000000}">
      <formula1>0</formula1>
      <formula2>5</formula2>
    </dataValidation>
    <dataValidation type="time" allowBlank="1" showErrorMessage="1" errorTitle="Hora no válida" error="Escribe la hora con el formato 08:30." sqref="C11:D17 C38:D44 C29:D35 C20:D26" xr:uid="{00000000-0002-0000-0100-000005000000}">
      <formula1>0</formula1>
      <formula2>0.999305556</formula2>
    </dataValidation>
    <dataValidation type="whole" allowBlank="1" showErrorMessage="1" sqref="E11:E17 E38:E44 E29:E35 E20:E26" xr:uid="{00000000-0002-0000-0100-000006000000}">
      <formula1>0</formula1>
      <formula2>720</formula2>
    </dataValidation>
    <dataValidation type="list" allowBlank="1" showErrorMessage="1" errorTitle="Código no válido" error="Elige un código de la lista (ver la hoja Códigos y festivos)." sqref="I11:I17 I38:I44 I29:I35 I20:I26" xr:uid="{00000000-0002-0000-0100-000007000000}">
      <formula1>AbsenceCodes</formula1>
    </dataValidation>
  </dataValidations>
  <hyperlinks>
    <hyperlink ref="A60" r:id="rId1" xr:uid="{00000000-0004-0000-0100-000000000000}"/>
  </hyperlinks>
  <printOptions horizontalCentered="1"/>
  <pageMargins left="0.4" right="0.4" top="0.5" bottom="0.5" header="0.25" footer="0.25"/>
  <pageSetup paperSize="9" orientation="portrait"/>
  <headerFooter>
    <oddFooter>&amp;C&amp;8 &amp;P /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D45"/>
  <sheetViews>
    <sheetView showGridLines="0" workbookViewId="0"/>
  </sheetViews>
  <sheetFormatPr defaultRowHeight="14.4" x14ac:dyDescent="0.3"/>
  <cols>
    <col min="1" max="1" width="13" customWidth="1"/>
    <col min="2" max="2" width="46" customWidth="1"/>
    <col min="3" max="3" width="4" customWidth="1"/>
    <col min="4" max="4" width="60" customWidth="1"/>
  </cols>
  <sheetData>
    <row r="1" spans="1:4" ht="28.05" customHeight="1" x14ac:dyDescent="0.3">
      <c r="A1" s="37" t="s">
        <v>60</v>
      </c>
      <c r="B1" s="37"/>
      <c r="C1" s="37"/>
      <c r="D1" s="37"/>
    </row>
    <row r="3" spans="1:4" x14ac:dyDescent="0.3">
      <c r="A3" s="26" t="s">
        <v>61</v>
      </c>
      <c r="B3" s="26"/>
    </row>
    <row r="4" spans="1:4" x14ac:dyDescent="0.3">
      <c r="A4" s="9" t="s">
        <v>62</v>
      </c>
      <c r="B4" s="9" t="s">
        <v>63</v>
      </c>
    </row>
    <row r="5" spans="1:4" x14ac:dyDescent="0.3">
      <c r="A5" s="6" t="s">
        <v>64</v>
      </c>
      <c r="B5" s="4" t="s">
        <v>65</v>
      </c>
      <c r="D5" s="41" t="s">
        <v>66</v>
      </c>
    </row>
    <row r="6" spans="1:4" x14ac:dyDescent="0.3">
      <c r="A6" s="6" t="s">
        <v>67</v>
      </c>
      <c r="B6" s="4" t="s">
        <v>68</v>
      </c>
      <c r="D6" s="41"/>
    </row>
    <row r="7" spans="1:4" x14ac:dyDescent="0.3">
      <c r="A7" s="6" t="s">
        <v>69</v>
      </c>
      <c r="B7" s="4" t="s">
        <v>70</v>
      </c>
      <c r="D7" s="41"/>
    </row>
    <row r="8" spans="1:4" x14ac:dyDescent="0.3">
      <c r="A8" s="6" t="s">
        <v>71</v>
      </c>
      <c r="B8" s="4" t="s">
        <v>72</v>
      </c>
      <c r="D8" s="41"/>
    </row>
    <row r="9" spans="1:4" x14ac:dyDescent="0.3">
      <c r="A9" s="6" t="s">
        <v>73</v>
      </c>
      <c r="B9" s="4" t="s">
        <v>74</v>
      </c>
    </row>
    <row r="10" spans="1:4" x14ac:dyDescent="0.3">
      <c r="A10" s="6" t="s">
        <v>75</v>
      </c>
      <c r="B10" s="4" t="s">
        <v>76</v>
      </c>
    </row>
    <row r="11" spans="1:4" x14ac:dyDescent="0.3">
      <c r="A11" s="6" t="s">
        <v>77</v>
      </c>
      <c r="B11" s="4" t="s">
        <v>78</v>
      </c>
    </row>
    <row r="13" spans="1:4" x14ac:dyDescent="0.3">
      <c r="A13" s="26" t="s">
        <v>79</v>
      </c>
      <c r="B13" s="26"/>
    </row>
    <row r="14" spans="1:4" ht="30" customHeight="1" x14ac:dyDescent="0.3">
      <c r="A14" s="3" t="s">
        <v>80</v>
      </c>
      <c r="B14" s="23">
        <f>YEAR('Registro semanal'!$I$4)</f>
        <v>2026</v>
      </c>
    </row>
    <row r="15" spans="1:4" x14ac:dyDescent="0.3">
      <c r="A15" s="9" t="s">
        <v>10</v>
      </c>
      <c r="B15" s="9" t="s">
        <v>81</v>
      </c>
    </row>
    <row r="16" spans="1:4" x14ac:dyDescent="0.3">
      <c r="A16" s="24">
        <f>DATE($B$14,1,1)</f>
        <v>46023</v>
      </c>
      <c r="B16" s="25" t="s">
        <v>82</v>
      </c>
      <c r="D16" s="41" t="s">
        <v>83</v>
      </c>
    </row>
    <row r="17" spans="1:4" x14ac:dyDescent="0.3">
      <c r="A17" s="24">
        <f>DATE($B$14,12,25)</f>
        <v>46381</v>
      </c>
      <c r="B17" s="25" t="s">
        <v>84</v>
      </c>
      <c r="D17" s="41"/>
    </row>
    <row r="18" spans="1:4" x14ac:dyDescent="0.3">
      <c r="A18" s="5"/>
      <c r="B18" s="4"/>
      <c r="D18" s="41"/>
    </row>
    <row r="19" spans="1:4" x14ac:dyDescent="0.3">
      <c r="A19" s="5"/>
      <c r="B19" s="4"/>
      <c r="D19" s="41"/>
    </row>
    <row r="20" spans="1:4" x14ac:dyDescent="0.3">
      <c r="A20" s="5"/>
      <c r="B20" s="4"/>
      <c r="D20" s="41"/>
    </row>
    <row r="21" spans="1:4" x14ac:dyDescent="0.3">
      <c r="A21" s="5"/>
      <c r="B21" s="4"/>
      <c r="D21" s="41"/>
    </row>
    <row r="22" spans="1:4" x14ac:dyDescent="0.3">
      <c r="A22" s="5"/>
      <c r="B22" s="4"/>
    </row>
    <row r="23" spans="1:4" x14ac:dyDescent="0.3">
      <c r="A23" s="5"/>
      <c r="B23" s="4"/>
    </row>
    <row r="24" spans="1:4" x14ac:dyDescent="0.3">
      <c r="A24" s="5"/>
      <c r="B24" s="4"/>
    </row>
    <row r="25" spans="1:4" x14ac:dyDescent="0.3">
      <c r="A25" s="5"/>
      <c r="B25" s="4"/>
    </row>
    <row r="26" spans="1:4" x14ac:dyDescent="0.3">
      <c r="A26" s="5"/>
      <c r="B26" s="4"/>
    </row>
    <row r="27" spans="1:4" x14ac:dyDescent="0.3">
      <c r="A27" s="5"/>
      <c r="B27" s="4"/>
    </row>
    <row r="28" spans="1:4" x14ac:dyDescent="0.3">
      <c r="A28" s="5"/>
      <c r="B28" s="4"/>
    </row>
    <row r="29" spans="1:4" x14ac:dyDescent="0.3">
      <c r="A29" s="5"/>
      <c r="B29" s="4"/>
    </row>
    <row r="30" spans="1:4" x14ac:dyDescent="0.3">
      <c r="A30" s="5"/>
      <c r="B30" s="4"/>
    </row>
    <row r="31" spans="1:4" x14ac:dyDescent="0.3">
      <c r="A31" s="5"/>
      <c r="B31" s="4"/>
    </row>
    <row r="32" spans="1:4" x14ac:dyDescent="0.3">
      <c r="A32" s="5"/>
      <c r="B32" s="4"/>
    </row>
    <row r="33" spans="1:2" x14ac:dyDescent="0.3">
      <c r="A33" s="5"/>
      <c r="B33" s="4"/>
    </row>
    <row r="34" spans="1:2" x14ac:dyDescent="0.3">
      <c r="A34" s="5"/>
      <c r="B34" s="4"/>
    </row>
    <row r="35" spans="1:2" x14ac:dyDescent="0.3">
      <c r="A35" s="5"/>
      <c r="B35" s="4"/>
    </row>
    <row r="36" spans="1:2" x14ac:dyDescent="0.3">
      <c r="A36" s="5"/>
      <c r="B36" s="4"/>
    </row>
    <row r="37" spans="1:2" x14ac:dyDescent="0.3">
      <c r="A37" s="5"/>
      <c r="B37" s="4"/>
    </row>
    <row r="38" spans="1:2" x14ac:dyDescent="0.3">
      <c r="A38" s="5"/>
      <c r="B38" s="4"/>
    </row>
    <row r="39" spans="1:2" x14ac:dyDescent="0.3">
      <c r="A39" s="5"/>
      <c r="B39" s="4"/>
    </row>
    <row r="40" spans="1:2" x14ac:dyDescent="0.3">
      <c r="A40" s="5"/>
      <c r="B40" s="4"/>
    </row>
    <row r="41" spans="1:2" x14ac:dyDescent="0.3">
      <c r="A41" s="5"/>
      <c r="B41" s="4"/>
    </row>
    <row r="42" spans="1:2" x14ac:dyDescent="0.3">
      <c r="A42" s="5"/>
      <c r="B42" s="4"/>
    </row>
    <row r="43" spans="1:2" x14ac:dyDescent="0.3">
      <c r="A43" s="5"/>
      <c r="B43" s="4"/>
    </row>
    <row r="44" spans="1:2" x14ac:dyDescent="0.3">
      <c r="A44" s="5"/>
      <c r="B44" s="4"/>
    </row>
    <row r="45" spans="1:2" x14ac:dyDescent="0.3">
      <c r="A45" s="5"/>
      <c r="B45" s="4"/>
    </row>
  </sheetData>
  <mergeCells count="5">
    <mergeCell ref="A1:D1"/>
    <mergeCell ref="D16:D21"/>
    <mergeCell ref="A13:B13"/>
    <mergeCell ref="A3:B3"/>
    <mergeCell ref="D5:D8"/>
  </mergeCells>
  <dataValidations count="1">
    <dataValidation type="date" allowBlank="1" showErrorMessage="1" sqref="A16:A45" xr:uid="{00000000-0002-0000-0200-000000000000}">
      <formula1>36526</formula1>
      <formula2>73051</formula2>
    </dataValidation>
  </dataValidations>
  <printOptions horizontalCentered="1"/>
  <pageMargins left="0.4" right="0.4" top="0.5" bottom="0.5" header="0.25" footer="0.25"/>
  <pageSetup paperSize="9" fitToHeight="0" orientation="portrait"/>
  <headerFooter>
    <oddFooter>&amp;C&amp;8 &amp;P /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Company>NoBadge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Hoja de horas semanal (4 semanas)</dc:title>
  <dc:subject>Hoja de horas semanal (4 semanas)</dc:subject>
  <dc:creator>NoBadge</dc:creator>
  <cp:keywords>NoBadge, timesheet, Excel</cp:keywords>
  <dc:description>https://nobadge.eu/es</dc:description>
  <cp:lastModifiedBy>NoBadge</cp:lastModifiedBy>
  <dcterms:created xsi:type="dcterms:W3CDTF">2026-10-22T16:55:24Z</dcterms:created>
  <dcterms:modified xsi:type="dcterms:W3CDTF">2026-10-22T16:55:47Z</dcterms:modified>
</cp:coreProperties>
</file>