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8_{7BB20027-228B-4EFB-8DA8-1F1AB800AF82}" xr6:coauthVersionLast="47" xr6:coauthVersionMax="47" xr10:uidLastSave="{00000000-0000-0000-0000-000000000000}"/>
  <bookViews>
    <workbookView xWindow="-108" yWindow="-108" windowWidth="30936" windowHeight="16776" activeTab="1" xr2:uid="{00000000-000D-0000-FFFF-FFFF00000000}"/>
  </bookViews>
  <sheets>
    <sheet name="Mode d'emploi" sheetId="1" r:id="rId1"/>
    <sheet name="Feuille de temps" sheetId="2" r:id="rId2"/>
    <sheet name="Codes et jours fériés" sheetId="3" r:id="rId3"/>
  </sheets>
  <definedNames>
    <definedName name="AbsenceCodes">'Codes et jours fériés'!$A$5:$A$11</definedName>
    <definedName name="AbsenceNames">'Codes et jours fériés'!$B$5:$B$11</definedName>
    <definedName name="_xlnm.Print_Area" localSheetId="2">'Codes et jours fériés'!$A$1:$D$45</definedName>
    <definedName name="_xlnm.Print_Area" localSheetId="1">'Feuille de temps'!$A$1:$J$54</definedName>
    <definedName name="_xlnm.Print_Area" localSheetId="0">'Mode d''emploi'!$A$1:$C$15</definedName>
    <definedName name="Holidays">'Codes et jours fériés'!$A$16:$A$45</definedName>
    <definedName name="_xlnm.Print_Titles" localSheetId="1">'Feuille de temps'!$9:$9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" i="3" l="1"/>
  <c r="G49" i="2"/>
  <c r="F49" i="2"/>
  <c r="E49" i="2"/>
  <c r="D49" i="2"/>
  <c r="C49" i="2"/>
  <c r="B49" i="2"/>
  <c r="A49" i="2"/>
  <c r="G48" i="2"/>
  <c r="F48" i="2"/>
  <c r="E48" i="2"/>
  <c r="D48" i="2"/>
  <c r="C48" i="2"/>
  <c r="B48" i="2"/>
  <c r="A48" i="2"/>
  <c r="J45" i="2"/>
  <c r="I41" i="2"/>
  <c r="F40" i="2"/>
  <c r="A40" i="2"/>
  <c r="B40" i="2" s="1"/>
  <c r="F39" i="2"/>
  <c r="A39" i="2"/>
  <c r="B39" i="2" s="1"/>
  <c r="F38" i="2"/>
  <c r="A38" i="2"/>
  <c r="B38" i="2" s="1"/>
  <c r="F37" i="2"/>
  <c r="A37" i="2"/>
  <c r="B37" i="2" s="1"/>
  <c r="F36" i="2"/>
  <c r="A36" i="2"/>
  <c r="B36" i="2" s="1"/>
  <c r="F35" i="2"/>
  <c r="A35" i="2"/>
  <c r="B35" i="2" s="1"/>
  <c r="F34" i="2"/>
  <c r="A34" i="2"/>
  <c r="B34" i="2" s="1"/>
  <c r="F33" i="2"/>
  <c r="A33" i="2"/>
  <c r="B33" i="2" s="1"/>
  <c r="F32" i="2"/>
  <c r="A32" i="2"/>
  <c r="B32" i="2" s="1"/>
  <c r="F31" i="2"/>
  <c r="A31" i="2"/>
  <c r="B31" i="2" s="1"/>
  <c r="F30" i="2"/>
  <c r="A30" i="2"/>
  <c r="B30" i="2" s="1"/>
  <c r="F29" i="2"/>
  <c r="A29" i="2"/>
  <c r="B29" i="2" s="1"/>
  <c r="F28" i="2"/>
  <c r="A28" i="2"/>
  <c r="B28" i="2" s="1"/>
  <c r="F27" i="2"/>
  <c r="A27" i="2"/>
  <c r="B27" i="2" s="1"/>
  <c r="F26" i="2"/>
  <c r="A26" i="2"/>
  <c r="B26" i="2" s="1"/>
  <c r="F25" i="2"/>
  <c r="A25" i="2"/>
  <c r="B25" i="2" s="1"/>
  <c r="F24" i="2"/>
  <c r="A24" i="2"/>
  <c r="B24" i="2" s="1"/>
  <c r="F23" i="2"/>
  <c r="A23" i="2"/>
  <c r="B23" i="2" s="1"/>
  <c r="F22" i="2"/>
  <c r="A22" i="2"/>
  <c r="B22" i="2" s="1"/>
  <c r="F21" i="2"/>
  <c r="A21" i="2"/>
  <c r="B21" i="2" s="1"/>
  <c r="F20" i="2"/>
  <c r="A20" i="2"/>
  <c r="B20" i="2" s="1"/>
  <c r="F19" i="2"/>
  <c r="A19" i="2"/>
  <c r="B19" i="2" s="1"/>
  <c r="F18" i="2"/>
  <c r="A18" i="2"/>
  <c r="B18" i="2" s="1"/>
  <c r="F17" i="2"/>
  <c r="A17" i="2"/>
  <c r="B17" i="2" s="1"/>
  <c r="F16" i="2"/>
  <c r="A16" i="2"/>
  <c r="B16" i="2" s="1"/>
  <c r="F15" i="2"/>
  <c r="A15" i="2"/>
  <c r="B15" i="2" s="1"/>
  <c r="F14" i="2"/>
  <c r="A14" i="2"/>
  <c r="B14" i="2" s="1"/>
  <c r="F13" i="2"/>
  <c r="A13" i="2"/>
  <c r="B13" i="2" s="1"/>
  <c r="F12" i="2"/>
  <c r="A12" i="2"/>
  <c r="B12" i="2" s="1"/>
  <c r="F11" i="2"/>
  <c r="A11" i="2"/>
  <c r="B11" i="2" s="1"/>
  <c r="F10" i="2"/>
  <c r="F41" i="2" s="1"/>
  <c r="A10" i="2"/>
  <c r="J4" i="2"/>
  <c r="H40" i="2" l="1"/>
  <c r="G40" i="2"/>
  <c r="A17" i="3"/>
  <c r="A16" i="3"/>
  <c r="G45" i="2"/>
  <c r="A45" i="2"/>
  <c r="H39" i="2"/>
  <c r="G39" i="2"/>
  <c r="H38" i="2"/>
  <c r="G38" i="2"/>
  <c r="H37" i="2"/>
  <c r="G37" i="2"/>
  <c r="H36" i="2"/>
  <c r="G36" i="2"/>
  <c r="G35" i="2"/>
  <c r="H35" i="2"/>
  <c r="H34" i="2"/>
  <c r="G34" i="2"/>
  <c r="H33" i="2"/>
  <c r="G33" i="2"/>
  <c r="H32" i="2"/>
  <c r="G32" i="2"/>
  <c r="H31" i="2"/>
  <c r="G31" i="2"/>
  <c r="H30" i="2"/>
  <c r="G30" i="2"/>
  <c r="H29" i="2"/>
  <c r="G29" i="2"/>
  <c r="I45" i="2"/>
  <c r="H28" i="2"/>
  <c r="G28" i="2"/>
  <c r="H27" i="2"/>
  <c r="G27" i="2"/>
  <c r="H26" i="2"/>
  <c r="G26" i="2"/>
  <c r="G25" i="2"/>
  <c r="H25" i="2"/>
  <c r="H24" i="2"/>
  <c r="G24" i="2"/>
  <c r="H23" i="2"/>
  <c r="G23" i="2"/>
  <c r="H22" i="2"/>
  <c r="G22" i="2"/>
  <c r="H21" i="2"/>
  <c r="G21" i="2"/>
  <c r="H20" i="2"/>
  <c r="G20" i="2"/>
  <c r="H19" i="2"/>
  <c r="G19" i="2"/>
  <c r="H18" i="2"/>
  <c r="G18" i="2"/>
  <c r="G17" i="2"/>
  <c r="H17" i="2"/>
  <c r="H16" i="2"/>
  <c r="G16" i="2"/>
  <c r="H15" i="2"/>
  <c r="G15" i="2"/>
  <c r="H14" i="2"/>
  <c r="G14" i="2"/>
  <c r="H13" i="2"/>
  <c r="G13" i="2"/>
  <c r="H12" i="2"/>
  <c r="G12" i="2"/>
  <c r="H11" i="2"/>
  <c r="G11" i="2"/>
  <c r="H10" i="2"/>
  <c r="G10" i="2"/>
  <c r="H49" i="2"/>
  <c r="B10" i="2"/>
  <c r="G41" i="2" l="1"/>
  <c r="C45" i="2" s="1"/>
  <c r="H41" i="2"/>
  <c r="E45" i="2" s="1"/>
</calcChain>
</file>

<file path=xl/sharedStrings.xml><?xml version="1.0" encoding="utf-8"?>
<sst xmlns="http://schemas.openxmlformats.org/spreadsheetml/2006/main" count="80" uniqueCount="78">
  <si>
    <t>Feuille de temps mensuelle</t>
  </si>
  <si>
    <t>Modèle gratuit de NoBadge  ·  cellules violet clair = à remplir  ·  cellules grises = calculées, ne pas écraser</t>
  </si>
  <si>
    <t>Salarié(e)</t>
  </si>
  <si>
    <t>Mois (1-12)</t>
  </si>
  <si>
    <t>Poste / service</t>
  </si>
  <si>
    <t>Année</t>
  </si>
  <si>
    <t>Heures normales par jour</t>
  </si>
  <si>
    <t>au-delà = heures supplémentaires</t>
  </si>
  <si>
    <t>Taux horaire (facultatif)</t>
  </si>
  <si>
    <t>Majoration heures sup. (facult.)</t>
  </si>
  <si>
    <t>Date</t>
  </si>
  <si>
    <t>Jour</t>
  </si>
  <si>
    <t>Arrivée</t>
  </si>
  <si>
    <t>Départ</t>
  </si>
  <si>
    <t>Pause
(min)</t>
  </si>
  <si>
    <t>Heures
travaillées</t>
  </si>
  <si>
    <t>Normales</t>
  </si>
  <si>
    <t>Heures sup.</t>
  </si>
  <si>
    <t>Absence</t>
  </si>
  <si>
    <t>Notes</t>
  </si>
  <si>
    <t>Total du mois</t>
  </si>
  <si>
    <t>Récapitulatif du mois</t>
  </si>
  <si>
    <t>Heures travaillées</t>
  </si>
  <si>
    <t>Heures normales</t>
  </si>
  <si>
    <t>Heures supplémentaires</t>
  </si>
  <si>
    <t>Heures décimales</t>
  </si>
  <si>
    <t>Jours travaillés</t>
  </si>
  <si>
    <t>Coût (facultatif)</t>
  </si>
  <si>
    <t>Absences (jours)</t>
  </si>
  <si>
    <t>Jours fériés sur la période</t>
  </si>
  <si>
    <t>Le salarié et l'employeur confirment que les heures indiquées correspondent aux heures réellement travaillées.</t>
  </si>
  <si>
    <t>Signature du salarié: ______________________________</t>
  </si>
  <si>
    <t>Signature de l'employeur: ______________________________</t>
  </si>
  <si>
    <t>Date: ____ / ____ / ________</t>
  </si>
  <si>
    <t>Marre de remplir ce tableau à la main ? NoBadge enregistre les pointages par GPS ou QR code depuis le smartphone et exporte le mois vers Excel. 5,04 € par utilisateur actif et par mois, essai gratuit de 15 jours : nobadge.eu/fr</t>
  </si>
  <si>
    <t>Mode d'emploi</t>
  </si>
  <si>
    <t>1. Choisir le mois</t>
  </si>
  <si>
    <t>En haut, saisissez le nom du salarié, le mois (1-12) et l'année : dates et jours de la semaine se mettent à jour tout seuls.</t>
  </si>
  <si>
    <t>2. Seuil des heures sup.</t>
  </si>
  <si>
    <t>Dans « Heures normales par jour », indiquez l'horaire du contrat (ex. 7 ou 8). Les heures au-delà vont dans la colonne Heures sup.</t>
  </si>
  <si>
    <t>3. Arrivée, départ, pause</t>
  </si>
  <si>
    <t>Saisissez les heures au format 08:30 et la pause en minutes. Les postes qui passent minuit sont bien calculés : 22:00 → 06:00 avec 30 min de pause = 7:30 heures.</t>
  </si>
  <si>
    <t>Absences</t>
  </si>
  <si>
    <t>Dans la colonne Absence, choisissez un code dans la liste (CP, AUT, MAL, RTT, AT, PAR, R). Codes et descriptions sont dans l'onglet « Codes et jours fériés » et peuvent être modifiés.</t>
  </si>
  <si>
    <t>Jours fériés et week-end</t>
  </si>
  <si>
    <t>Samedis et dimanches sont en gris, jours fériés en violet. Saisissez les jours fériés de votre pays ou région dans l'onglet « Codes et jours fériés ».</t>
  </si>
  <si>
    <t>Totaux</t>
  </si>
  <si>
    <t>Les heures sont affichées en heures:minutes (même au-delà de 24 h) et en heures décimales pour la paie : 7:30 = 7,50.</t>
  </si>
  <si>
    <t>Impression</t>
  </si>
  <si>
    <t>La feuille s'imprime en A4 paysage, sur une page de large, avec l'en-tête du tableau répété. Les lignes de signature sont en bas.</t>
  </si>
  <si>
    <t>Cellules violet clair = à remplir. Cellules grises = calculées automatiquement : ne les écrasez pas.</t>
  </si>
  <si>
    <t>Remarque</t>
  </si>
  <si>
    <t>Les règles de décompte du temps de travail varient d'un pays à l'autre. Cette feuille est un relevé interne : vérifiez avec votre gestionnaire de paie quels documents vous devez tenir et combien de temps les conserver.</t>
  </si>
  <si>
    <t>Codes et jours fériés</t>
  </si>
  <si>
    <t>Codes d'absence</t>
  </si>
  <si>
    <t>Code</t>
  </si>
  <si>
    <t>Signification</t>
  </si>
  <si>
    <t>CP</t>
  </si>
  <si>
    <t>Congés payés</t>
  </si>
  <si>
    <t>Vous pouvez modifier codes et descriptions : listes déroulantes et totaux se mettent à jour tout seuls.</t>
  </si>
  <si>
    <t>AUT</t>
  </si>
  <si>
    <t>Absence autorisée</t>
  </si>
  <si>
    <t>MAL</t>
  </si>
  <si>
    <t>Maladie</t>
  </si>
  <si>
    <t>RTT</t>
  </si>
  <si>
    <t>RTT / récupération</t>
  </si>
  <si>
    <t>AT</t>
  </si>
  <si>
    <t>Accident du travail</t>
  </si>
  <si>
    <t>PAR</t>
  </si>
  <si>
    <t>Congé parental</t>
  </si>
  <si>
    <t>R</t>
  </si>
  <si>
    <t>Repos</t>
  </si>
  <si>
    <t>Jours fériés</t>
  </si>
  <si>
    <t>Année des jours fériés</t>
  </si>
  <si>
    <t>Jour férié</t>
  </si>
  <si>
    <t>Jour de l'An</t>
  </si>
  <si>
    <t>Les jours fériés varient selon le pays et la région. Deux exemples sont remplis ; ajoutez dans les lignes libres ceux qui vous concernent (ils sont surlignés dans la feuille de temps).</t>
  </si>
  <si>
    <t>Noël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</si>
</sst>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h]:mm"/>
  </numFmts>
  <fonts count="12" x14ac:knownFonts="1">
    <font>
      <sz val="11"/>
      <color theme="1"/>
      <name val="Calibri"/>
      <family val="2"/>
      <scheme val="minor"/>
    </font>
    <font>
      <b/>
      <sz val="16"/>
      <color rgb="FFFFFFFF"/>
      <name val="Calibri"/>
    </font>
    <font>
      <i/>
      <sz val="9"/>
      <color rgb="FF6B7280"/>
      <name val="Calibri"/>
    </font>
    <font>
      <sz val="10"/>
      <color rgb="FF1F2937"/>
      <name val="Calibri"/>
    </font>
    <font>
      <b/>
      <sz val="11"/>
      <color rgb="FF6D28D9"/>
      <name val="Calibri"/>
    </font>
    <font>
      <b/>
      <sz val="10"/>
      <color rgb="FFFFFFFF"/>
      <name val="Calibri"/>
    </font>
    <font>
      <b/>
      <sz val="10"/>
      <color rgb="FF1F2937"/>
      <name val="Calibri"/>
    </font>
    <font>
      <b/>
      <sz val="9"/>
      <color rgb="FF6D28D9"/>
      <name val="Calibri"/>
    </font>
    <font>
      <b/>
      <sz val="8"/>
      <color rgb="FF6D28D9"/>
      <name val="Calibri"/>
    </font>
    <font>
      <u/>
      <sz val="10"/>
      <color rgb="FF6D28D9"/>
      <name val="Calibri"/>
    </font>
    <font>
      <b/>
      <sz val="10"/>
      <color rgb="FF6D28D9"/>
      <name val="Calibri"/>
    </font>
    <font>
      <sz val="10"/>
      <color rgb="FF6D28D9"/>
      <name val="Calibri"/>
    </font>
  </fonts>
  <fills count="8">
    <fill>
      <patternFill patternType="none"/>
    </fill>
    <fill>
      <patternFill patternType="gray125"/>
    </fill>
    <fill>
      <patternFill patternType="solid">
        <fgColor rgb="FF7C3AED"/>
      </patternFill>
    </fill>
    <fill>
      <patternFill patternType="solid">
        <fgColor rgb="FFF5F3FF"/>
      </patternFill>
    </fill>
    <fill>
      <patternFill patternType="solid">
        <fgColor rgb="FFF9FAFB"/>
      </patternFill>
    </fill>
    <fill>
      <patternFill patternType="solid">
        <fgColor rgb="FF6D28D9"/>
      </patternFill>
    </fill>
    <fill>
      <patternFill patternType="solid">
        <fgColor rgb="FFF3F4F6"/>
      </patternFill>
    </fill>
    <fill>
      <patternFill patternType="solid">
        <fgColor rgb="FFEDE9FE"/>
      </patternFill>
    </fill>
  </fills>
  <borders count="3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medium">
        <color rgb="FF7C3AED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0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right" vertical="center" wrapText="1"/>
    </xf>
    <xf numFmtId="0" fontId="3" fillId="3" borderId="1" xfId="0" applyFont="1" applyFill="1" applyBorder="1" applyAlignment="1">
      <alignment horizontal="left" vertical="center" wrapText="1"/>
    </xf>
    <xf numFmtId="1" fontId="3" fillId="3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4" fontId="3" fillId="3" borderId="1" xfId="0" applyNumberFormat="1" applyFont="1" applyFill="1" applyBorder="1" applyAlignment="1">
      <alignment horizontal="center" vertical="center"/>
    </xf>
    <xf numFmtId="9" fontId="3" fillId="3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0" fontId="3" fillId="3" borderId="1" xfId="0" applyNumberFormat="1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  <xf numFmtId="164" fontId="6" fillId="6" borderId="1" xfId="0" applyNumberFormat="1" applyFont="1" applyFill="1" applyBorder="1" applyAlignment="1">
      <alignment horizontal="center" vertical="center"/>
    </xf>
    <xf numFmtId="1" fontId="6" fillId="6" borderId="1" xfId="0" applyNumberFormat="1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 wrapText="1"/>
    </xf>
    <xf numFmtId="1" fontId="4" fillId="4" borderId="1" xfId="0" applyNumberFormat="1" applyFont="1" applyFill="1" applyBorder="1" applyAlignment="1">
      <alignment horizontal="center" vertical="center"/>
    </xf>
    <xf numFmtId="4" fontId="4" fillId="4" borderId="1" xfId="0" applyNumberFormat="1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left" vertical="center" indent="1"/>
    </xf>
    <xf numFmtId="14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14" fontId="3" fillId="3" borderId="1" xfId="0" applyNumberFormat="1" applyFont="1" applyFill="1" applyBorder="1" applyAlignment="1">
      <alignment horizontal="center" vertical="center"/>
    </xf>
    <xf numFmtId="0" fontId="4" fillId="7" borderId="0" xfId="0" applyFont="1" applyFill="1" applyAlignment="1">
      <alignment horizontal="left" vertical="center" indent="1"/>
    </xf>
    <xf numFmtId="0" fontId="3" fillId="0" borderId="0" xfId="0" applyFont="1" applyAlignment="1">
      <alignment horizontal="left"/>
    </xf>
    <xf numFmtId="164" fontId="4" fillId="4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left" vertical="center" indent="1"/>
    </xf>
    <xf numFmtId="0" fontId="9" fillId="3" borderId="2" xfId="0" applyFont="1" applyFill="1" applyBorder="1" applyAlignment="1">
      <alignment horizontal="left" vertical="center" wrapText="1" indent="1"/>
    </xf>
    <xf numFmtId="1" fontId="4" fillId="4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1" fillId="2" borderId="0" xfId="0" applyFont="1" applyFill="1" applyAlignment="1">
      <alignment horizontal="left" vertical="center" indent="1"/>
    </xf>
    <xf numFmtId="2" fontId="4" fillId="4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wrapText="1"/>
    </xf>
    <xf numFmtId="0" fontId="11" fillId="3" borderId="2" xfId="0" applyFont="1" applyFill="1" applyBorder="1" applyAlignment="1">
      <alignment horizontal="left" vertical="center" wrapText="1" indent="1"/>
    </xf>
  </cellXfs>
  <cellStyles count="1">
    <cellStyle name="Normale" xfId="0" builtinId="0"/>
  </cellStyles>
  <dxfs count="2"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nobadge.eu/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5"/>
  <sheetViews>
    <sheetView showGridLines="0" workbookViewId="0"/>
  </sheetViews>
  <sheetFormatPr defaultRowHeight="14.4" x14ac:dyDescent="0.3"/>
  <cols>
    <col min="1" max="1" width="3" customWidth="1"/>
    <col min="2" max="2" width="30" customWidth="1"/>
    <col min="3" max="3" width="95" customWidth="1"/>
  </cols>
  <sheetData>
    <row r="1" spans="1:3" ht="30" customHeight="1" x14ac:dyDescent="0.3">
      <c r="A1" s="36" t="s">
        <v>0</v>
      </c>
      <c r="B1" s="36"/>
      <c r="C1" s="36"/>
    </row>
    <row r="3" spans="1:3" x14ac:dyDescent="0.3">
      <c r="A3" s="26" t="s">
        <v>35</v>
      </c>
      <c r="B3" s="26"/>
      <c r="C3" s="26"/>
    </row>
    <row r="4" spans="1:3" ht="21" customHeight="1" x14ac:dyDescent="0.3">
      <c r="B4" s="1" t="s">
        <v>36</v>
      </c>
      <c r="C4" s="2" t="s">
        <v>37</v>
      </c>
    </row>
    <row r="5" spans="1:3" ht="36" customHeight="1" x14ac:dyDescent="0.3">
      <c r="B5" s="1" t="s">
        <v>38</v>
      </c>
      <c r="C5" s="2" t="s">
        <v>39</v>
      </c>
    </row>
    <row r="6" spans="1:3" ht="36" customHeight="1" x14ac:dyDescent="0.3">
      <c r="B6" s="1" t="s">
        <v>40</v>
      </c>
      <c r="C6" s="2" t="s">
        <v>41</v>
      </c>
    </row>
    <row r="7" spans="1:3" ht="36" customHeight="1" x14ac:dyDescent="0.3">
      <c r="B7" s="1" t="s">
        <v>42</v>
      </c>
      <c r="C7" s="2" t="s">
        <v>43</v>
      </c>
    </row>
    <row r="8" spans="1:3" ht="36" customHeight="1" x14ac:dyDescent="0.3">
      <c r="B8" s="1" t="s">
        <v>44</v>
      </c>
      <c r="C8" s="2" t="s">
        <v>45</v>
      </c>
    </row>
    <row r="9" spans="1:3" ht="21" customHeight="1" x14ac:dyDescent="0.3">
      <c r="B9" s="1" t="s">
        <v>46</v>
      </c>
      <c r="C9" s="2" t="s">
        <v>47</v>
      </c>
    </row>
    <row r="10" spans="1:3" ht="36" customHeight="1" x14ac:dyDescent="0.3">
      <c r="B10" s="1" t="s">
        <v>48</v>
      </c>
      <c r="C10" s="2" t="s">
        <v>49</v>
      </c>
    </row>
    <row r="12" spans="1:3" ht="22.05" customHeight="1" x14ac:dyDescent="0.3">
      <c r="B12" s="40" t="s">
        <v>50</v>
      </c>
      <c r="C12" s="32"/>
    </row>
    <row r="14" spans="1:3" x14ac:dyDescent="0.3">
      <c r="A14" s="26" t="s">
        <v>51</v>
      </c>
      <c r="B14" s="26"/>
      <c r="C14" s="26"/>
    </row>
    <row r="15" spans="1:3" ht="36" customHeight="1" x14ac:dyDescent="0.3">
      <c r="B15" s="35" t="s">
        <v>52</v>
      </c>
      <c r="C15" s="35"/>
    </row>
  </sheetData>
  <mergeCells count="5">
    <mergeCell ref="B15:C15"/>
    <mergeCell ref="A1:C1"/>
    <mergeCell ref="A14:C14"/>
    <mergeCell ref="A3:C3"/>
    <mergeCell ref="B12:C12"/>
  </mergeCells>
  <printOptions horizontalCentered="1"/>
  <pageMargins left="0.4" right="0.4" top="0.5" bottom="0.5" header="0.25" footer="0.25"/>
  <pageSetup paperSize="9" fitToHeight="0" orientation="portrait"/>
  <headerFooter>
    <oddFooter>&amp;C&amp;8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57"/>
  <sheetViews>
    <sheetView showGridLines="0" tabSelected="1" workbookViewId="0">
      <pane ySplit="9" topLeftCell="A10" activePane="bottomLeft" state="frozen"/>
      <selection pane="bottomLeft" sqref="A1:J1"/>
    </sheetView>
  </sheetViews>
  <sheetFormatPr defaultRowHeight="14.4" x14ac:dyDescent="0.3"/>
  <cols>
    <col min="1" max="1" width="12" customWidth="1"/>
    <col min="2" max="4" width="9" customWidth="1"/>
    <col min="5" max="5" width="8" customWidth="1"/>
    <col min="6" max="7" width="10" customWidth="1"/>
    <col min="8" max="9" width="12" customWidth="1"/>
    <col min="10" max="10" width="27" customWidth="1"/>
  </cols>
  <sheetData>
    <row r="1" spans="1:10" ht="30" customHeight="1" x14ac:dyDescent="0.3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</row>
    <row r="2" spans="1:10" x14ac:dyDescent="0.3">
      <c r="A2" s="38" t="s">
        <v>1</v>
      </c>
      <c r="B2" s="38"/>
      <c r="C2" s="38"/>
      <c r="D2" s="38"/>
      <c r="E2" s="38"/>
      <c r="F2" s="38"/>
      <c r="G2" s="38"/>
      <c r="H2" s="38"/>
      <c r="I2" s="38"/>
      <c r="J2" s="38"/>
    </row>
    <row r="4" spans="1:10" ht="25.95" customHeight="1" x14ac:dyDescent="0.3">
      <c r="A4" s="29" t="s">
        <v>2</v>
      </c>
      <c r="B4" s="29"/>
      <c r="C4" s="34"/>
      <c r="D4" s="34"/>
      <c r="E4" s="34"/>
      <c r="F4" s="34"/>
      <c r="G4" s="29" t="s">
        <v>3</v>
      </c>
      <c r="H4" s="29"/>
      <c r="I4" s="5">
        <v>11</v>
      </c>
      <c r="J4" s="6" t="str">
        <f>IF(AND(ISNUMBER($I$4),$I$4&gt;=1,$I$4&lt;=12),CHOOSE($I$4,"Janvier","Février","Mars","Avril","Mai","Juin","Juillet","Août","Septembre","Octobre","Novembre","Décembre")&amp;" "&amp;$I$5,"")</f>
        <v>Novembre 2026</v>
      </c>
    </row>
    <row r="5" spans="1:10" ht="25.95" customHeight="1" x14ac:dyDescent="0.3">
      <c r="A5" s="29" t="s">
        <v>4</v>
      </c>
      <c r="B5" s="29"/>
      <c r="C5" s="34"/>
      <c r="D5" s="34"/>
      <c r="E5" s="34"/>
      <c r="F5" s="34"/>
      <c r="G5" s="29" t="s">
        <v>5</v>
      </c>
      <c r="H5" s="29"/>
      <c r="I5" s="5">
        <v>2026</v>
      </c>
    </row>
    <row r="6" spans="1:10" ht="25.95" customHeight="1" x14ac:dyDescent="0.3">
      <c r="A6" s="29" t="s">
        <v>6</v>
      </c>
      <c r="B6" s="29"/>
      <c r="C6" s="7">
        <v>8</v>
      </c>
      <c r="D6" s="39" t="s">
        <v>7</v>
      </c>
      <c r="E6" s="39"/>
      <c r="F6" s="39"/>
      <c r="G6" s="29" t="s">
        <v>8</v>
      </c>
      <c r="H6" s="29"/>
      <c r="I6" s="8"/>
    </row>
    <row r="7" spans="1:10" ht="25.95" customHeight="1" x14ac:dyDescent="0.3">
      <c r="G7" s="29" t="s">
        <v>9</v>
      </c>
      <c r="H7" s="29"/>
      <c r="I7" s="9"/>
    </row>
    <row r="9" spans="1:10" ht="30" customHeight="1" x14ac:dyDescent="0.3">
      <c r="A9" s="10" t="s">
        <v>10</v>
      </c>
      <c r="B9" s="10" t="s">
        <v>11</v>
      </c>
      <c r="C9" s="10" t="s">
        <v>12</v>
      </c>
      <c r="D9" s="10" t="s">
        <v>13</v>
      </c>
      <c r="E9" s="10" t="s">
        <v>14</v>
      </c>
      <c r="F9" s="10" t="s">
        <v>15</v>
      </c>
      <c r="G9" s="10" t="s">
        <v>16</v>
      </c>
      <c r="H9" s="10" t="s">
        <v>17</v>
      </c>
      <c r="I9" s="10" t="s">
        <v>18</v>
      </c>
      <c r="J9" s="10" t="s">
        <v>19</v>
      </c>
    </row>
    <row r="10" spans="1:10" x14ac:dyDescent="0.3">
      <c r="A10" s="11">
        <f>IF(1&lt;=DAY(DATE($I$5,$I$4+1,0)),DATE($I$5,$I$4,1),"")</f>
        <v>46327</v>
      </c>
      <c r="B10" s="12" t="str">
        <f t="shared" ref="B10:B40" si="0">IF(ISNUMBER(A10),CHOOSE(WEEKDAY(A10,2),"lun.","mar.","mer.","jeu.","ven.","sam.","dim."),"")</f>
        <v>dim.</v>
      </c>
      <c r="C10" s="13"/>
      <c r="D10" s="13"/>
      <c r="E10" s="5"/>
      <c r="F10" s="14" t="str">
        <f t="shared" ref="F10:F40" si="1">IF(OR(C10="",D10=""),"",MAX(0,MOD(D10-C10,1)-N(E10)/1440))</f>
        <v/>
      </c>
      <c r="G10" s="14" t="str">
        <f t="shared" ref="G10:G40" si="2">IF(F10="","",MIN(F10,$C$6/24))</f>
        <v/>
      </c>
      <c r="H10" s="14" t="str">
        <f t="shared" ref="H10:H40" si="3">IF(F10="","",F10-G10)</f>
        <v/>
      </c>
      <c r="I10" s="7"/>
      <c r="J10" s="4"/>
    </row>
    <row r="11" spans="1:10" x14ac:dyDescent="0.3">
      <c r="A11" s="11">
        <f>IF(2&lt;=DAY(DATE($I$5,$I$4+1,0)),DATE($I$5,$I$4,2),"")</f>
        <v>46328</v>
      </c>
      <c r="B11" s="12" t="str">
        <f t="shared" si="0"/>
        <v>lun.</v>
      </c>
      <c r="C11" s="13"/>
      <c r="D11" s="13"/>
      <c r="E11" s="5"/>
      <c r="F11" s="14" t="str">
        <f t="shared" si="1"/>
        <v/>
      </c>
      <c r="G11" s="14" t="str">
        <f t="shared" si="2"/>
        <v/>
      </c>
      <c r="H11" s="14" t="str">
        <f t="shared" si="3"/>
        <v/>
      </c>
      <c r="I11" s="7"/>
      <c r="J11" s="4"/>
    </row>
    <row r="12" spans="1:10" x14ac:dyDescent="0.3">
      <c r="A12" s="11">
        <f>IF(3&lt;=DAY(DATE($I$5,$I$4+1,0)),DATE($I$5,$I$4,3),"")</f>
        <v>46329</v>
      </c>
      <c r="B12" s="12" t="str">
        <f t="shared" si="0"/>
        <v>mar.</v>
      </c>
      <c r="C12" s="13"/>
      <c r="D12" s="13"/>
      <c r="E12" s="5"/>
      <c r="F12" s="14" t="str">
        <f t="shared" si="1"/>
        <v/>
      </c>
      <c r="G12" s="14" t="str">
        <f t="shared" si="2"/>
        <v/>
      </c>
      <c r="H12" s="14" t="str">
        <f t="shared" si="3"/>
        <v/>
      </c>
      <c r="I12" s="7"/>
      <c r="J12" s="4"/>
    </row>
    <row r="13" spans="1:10" x14ac:dyDescent="0.3">
      <c r="A13" s="11">
        <f>IF(4&lt;=DAY(DATE($I$5,$I$4+1,0)),DATE($I$5,$I$4,4),"")</f>
        <v>46330</v>
      </c>
      <c r="B13" s="12" t="str">
        <f t="shared" si="0"/>
        <v>mer.</v>
      </c>
      <c r="C13" s="13"/>
      <c r="D13" s="13"/>
      <c r="E13" s="5"/>
      <c r="F13" s="14" t="str">
        <f t="shared" si="1"/>
        <v/>
      </c>
      <c r="G13" s="14" t="str">
        <f t="shared" si="2"/>
        <v/>
      </c>
      <c r="H13" s="14" t="str">
        <f t="shared" si="3"/>
        <v/>
      </c>
      <c r="I13" s="7"/>
      <c r="J13" s="4"/>
    </row>
    <row r="14" spans="1:10" x14ac:dyDescent="0.3">
      <c r="A14" s="11">
        <f>IF(5&lt;=DAY(DATE($I$5,$I$4+1,0)),DATE($I$5,$I$4,5),"")</f>
        <v>46331</v>
      </c>
      <c r="B14" s="12" t="str">
        <f t="shared" si="0"/>
        <v>jeu.</v>
      </c>
      <c r="C14" s="13"/>
      <c r="D14" s="13"/>
      <c r="E14" s="5"/>
      <c r="F14" s="14" t="str">
        <f t="shared" si="1"/>
        <v/>
      </c>
      <c r="G14" s="14" t="str">
        <f t="shared" si="2"/>
        <v/>
      </c>
      <c r="H14" s="14" t="str">
        <f t="shared" si="3"/>
        <v/>
      </c>
      <c r="I14" s="7"/>
      <c r="J14" s="4"/>
    </row>
    <row r="15" spans="1:10" x14ac:dyDescent="0.3">
      <c r="A15" s="11">
        <f>IF(6&lt;=DAY(DATE($I$5,$I$4+1,0)),DATE($I$5,$I$4,6),"")</f>
        <v>46332</v>
      </c>
      <c r="B15" s="12" t="str">
        <f t="shared" si="0"/>
        <v>ven.</v>
      </c>
      <c r="C15" s="13"/>
      <c r="D15" s="13"/>
      <c r="E15" s="5"/>
      <c r="F15" s="14" t="str">
        <f t="shared" si="1"/>
        <v/>
      </c>
      <c r="G15" s="14" t="str">
        <f t="shared" si="2"/>
        <v/>
      </c>
      <c r="H15" s="14" t="str">
        <f t="shared" si="3"/>
        <v/>
      </c>
      <c r="I15" s="7"/>
      <c r="J15" s="4"/>
    </row>
    <row r="16" spans="1:10" x14ac:dyDescent="0.3">
      <c r="A16" s="11">
        <f>IF(7&lt;=DAY(DATE($I$5,$I$4+1,0)),DATE($I$5,$I$4,7),"")</f>
        <v>46333</v>
      </c>
      <c r="B16" s="12" t="str">
        <f t="shared" si="0"/>
        <v>sam.</v>
      </c>
      <c r="C16" s="13"/>
      <c r="D16" s="13"/>
      <c r="E16" s="5"/>
      <c r="F16" s="14" t="str">
        <f t="shared" si="1"/>
        <v/>
      </c>
      <c r="G16" s="14" t="str">
        <f t="shared" si="2"/>
        <v/>
      </c>
      <c r="H16" s="14" t="str">
        <f t="shared" si="3"/>
        <v/>
      </c>
      <c r="I16" s="7"/>
      <c r="J16" s="4"/>
    </row>
    <row r="17" spans="1:10" x14ac:dyDescent="0.3">
      <c r="A17" s="11">
        <f>IF(8&lt;=DAY(DATE($I$5,$I$4+1,0)),DATE($I$5,$I$4,8),"")</f>
        <v>46334</v>
      </c>
      <c r="B17" s="12" t="str">
        <f t="shared" si="0"/>
        <v>dim.</v>
      </c>
      <c r="C17" s="13"/>
      <c r="D17" s="13"/>
      <c r="E17" s="5"/>
      <c r="F17" s="14" t="str">
        <f t="shared" si="1"/>
        <v/>
      </c>
      <c r="G17" s="14" t="str">
        <f t="shared" si="2"/>
        <v/>
      </c>
      <c r="H17" s="14" t="str">
        <f t="shared" si="3"/>
        <v/>
      </c>
      <c r="I17" s="7"/>
      <c r="J17" s="4"/>
    </row>
    <row r="18" spans="1:10" x14ac:dyDescent="0.3">
      <c r="A18" s="11">
        <f>IF(9&lt;=DAY(DATE($I$5,$I$4+1,0)),DATE($I$5,$I$4,9),"")</f>
        <v>46335</v>
      </c>
      <c r="B18" s="12" t="str">
        <f t="shared" si="0"/>
        <v>lun.</v>
      </c>
      <c r="C18" s="13"/>
      <c r="D18" s="13"/>
      <c r="E18" s="5"/>
      <c r="F18" s="14" t="str">
        <f t="shared" si="1"/>
        <v/>
      </c>
      <c r="G18" s="14" t="str">
        <f t="shared" si="2"/>
        <v/>
      </c>
      <c r="H18" s="14" t="str">
        <f t="shared" si="3"/>
        <v/>
      </c>
      <c r="I18" s="7"/>
      <c r="J18" s="4"/>
    </row>
    <row r="19" spans="1:10" x14ac:dyDescent="0.3">
      <c r="A19" s="11">
        <f>IF(10&lt;=DAY(DATE($I$5,$I$4+1,0)),DATE($I$5,$I$4,10),"")</f>
        <v>46336</v>
      </c>
      <c r="B19" s="12" t="str">
        <f t="shared" si="0"/>
        <v>mar.</v>
      </c>
      <c r="C19" s="13"/>
      <c r="D19" s="13"/>
      <c r="E19" s="5"/>
      <c r="F19" s="14" t="str">
        <f t="shared" si="1"/>
        <v/>
      </c>
      <c r="G19" s="14" t="str">
        <f t="shared" si="2"/>
        <v/>
      </c>
      <c r="H19" s="14" t="str">
        <f t="shared" si="3"/>
        <v/>
      </c>
      <c r="I19" s="7"/>
      <c r="J19" s="4"/>
    </row>
    <row r="20" spans="1:10" x14ac:dyDescent="0.3">
      <c r="A20" s="11">
        <f>IF(11&lt;=DAY(DATE($I$5,$I$4+1,0)),DATE($I$5,$I$4,11),"")</f>
        <v>46337</v>
      </c>
      <c r="B20" s="12" t="str">
        <f t="shared" si="0"/>
        <v>mer.</v>
      </c>
      <c r="C20" s="13"/>
      <c r="D20" s="13"/>
      <c r="E20" s="5"/>
      <c r="F20" s="14" t="str">
        <f t="shared" si="1"/>
        <v/>
      </c>
      <c r="G20" s="14" t="str">
        <f t="shared" si="2"/>
        <v/>
      </c>
      <c r="H20" s="14" t="str">
        <f t="shared" si="3"/>
        <v/>
      </c>
      <c r="I20" s="7"/>
      <c r="J20" s="4"/>
    </row>
    <row r="21" spans="1:10" x14ac:dyDescent="0.3">
      <c r="A21" s="11">
        <f>IF(12&lt;=DAY(DATE($I$5,$I$4+1,0)),DATE($I$5,$I$4,12),"")</f>
        <v>46338</v>
      </c>
      <c r="B21" s="12" t="str">
        <f t="shared" si="0"/>
        <v>jeu.</v>
      </c>
      <c r="C21" s="13"/>
      <c r="D21" s="13"/>
      <c r="E21" s="5"/>
      <c r="F21" s="14" t="str">
        <f t="shared" si="1"/>
        <v/>
      </c>
      <c r="G21" s="14" t="str">
        <f t="shared" si="2"/>
        <v/>
      </c>
      <c r="H21" s="14" t="str">
        <f t="shared" si="3"/>
        <v/>
      </c>
      <c r="I21" s="7"/>
      <c r="J21" s="4"/>
    </row>
    <row r="22" spans="1:10" x14ac:dyDescent="0.3">
      <c r="A22" s="11">
        <f>IF(13&lt;=DAY(DATE($I$5,$I$4+1,0)),DATE($I$5,$I$4,13),"")</f>
        <v>46339</v>
      </c>
      <c r="B22" s="12" t="str">
        <f t="shared" si="0"/>
        <v>ven.</v>
      </c>
      <c r="C22" s="13"/>
      <c r="D22" s="13"/>
      <c r="E22" s="5"/>
      <c r="F22" s="14" t="str">
        <f t="shared" si="1"/>
        <v/>
      </c>
      <c r="G22" s="14" t="str">
        <f t="shared" si="2"/>
        <v/>
      </c>
      <c r="H22" s="14" t="str">
        <f t="shared" si="3"/>
        <v/>
      </c>
      <c r="I22" s="7"/>
      <c r="J22" s="4"/>
    </row>
    <row r="23" spans="1:10" x14ac:dyDescent="0.3">
      <c r="A23" s="11">
        <f>IF(14&lt;=DAY(DATE($I$5,$I$4+1,0)),DATE($I$5,$I$4,14),"")</f>
        <v>46340</v>
      </c>
      <c r="B23" s="12" t="str">
        <f t="shared" si="0"/>
        <v>sam.</v>
      </c>
      <c r="C23" s="13"/>
      <c r="D23" s="13"/>
      <c r="E23" s="5"/>
      <c r="F23" s="14" t="str">
        <f t="shared" si="1"/>
        <v/>
      </c>
      <c r="G23" s="14" t="str">
        <f t="shared" si="2"/>
        <v/>
      </c>
      <c r="H23" s="14" t="str">
        <f t="shared" si="3"/>
        <v/>
      </c>
      <c r="I23" s="7"/>
      <c r="J23" s="4"/>
    </row>
    <row r="24" spans="1:10" x14ac:dyDescent="0.3">
      <c r="A24" s="11">
        <f>IF(15&lt;=DAY(DATE($I$5,$I$4+1,0)),DATE($I$5,$I$4,15),"")</f>
        <v>46341</v>
      </c>
      <c r="B24" s="12" t="str">
        <f t="shared" si="0"/>
        <v>dim.</v>
      </c>
      <c r="C24" s="13"/>
      <c r="D24" s="13"/>
      <c r="E24" s="5"/>
      <c r="F24" s="14" t="str">
        <f t="shared" si="1"/>
        <v/>
      </c>
      <c r="G24" s="14" t="str">
        <f t="shared" si="2"/>
        <v/>
      </c>
      <c r="H24" s="14" t="str">
        <f t="shared" si="3"/>
        <v/>
      </c>
      <c r="I24" s="7"/>
      <c r="J24" s="4"/>
    </row>
    <row r="25" spans="1:10" x14ac:dyDescent="0.3">
      <c r="A25" s="11">
        <f>IF(16&lt;=DAY(DATE($I$5,$I$4+1,0)),DATE($I$5,$I$4,16),"")</f>
        <v>46342</v>
      </c>
      <c r="B25" s="12" t="str">
        <f t="shared" si="0"/>
        <v>lun.</v>
      </c>
      <c r="C25" s="13"/>
      <c r="D25" s="13"/>
      <c r="E25" s="5"/>
      <c r="F25" s="14" t="str">
        <f t="shared" si="1"/>
        <v/>
      </c>
      <c r="G25" s="14" t="str">
        <f t="shared" si="2"/>
        <v/>
      </c>
      <c r="H25" s="14" t="str">
        <f t="shared" si="3"/>
        <v/>
      </c>
      <c r="I25" s="7"/>
      <c r="J25" s="4"/>
    </row>
    <row r="26" spans="1:10" x14ac:dyDescent="0.3">
      <c r="A26" s="11">
        <f>IF(17&lt;=DAY(DATE($I$5,$I$4+1,0)),DATE($I$5,$I$4,17),"")</f>
        <v>46343</v>
      </c>
      <c r="B26" s="12" t="str">
        <f t="shared" si="0"/>
        <v>mar.</v>
      </c>
      <c r="C26" s="13"/>
      <c r="D26" s="13"/>
      <c r="E26" s="5"/>
      <c r="F26" s="14" t="str">
        <f t="shared" si="1"/>
        <v/>
      </c>
      <c r="G26" s="14" t="str">
        <f t="shared" si="2"/>
        <v/>
      </c>
      <c r="H26" s="14" t="str">
        <f t="shared" si="3"/>
        <v/>
      </c>
      <c r="I26" s="7"/>
      <c r="J26" s="4"/>
    </row>
    <row r="27" spans="1:10" x14ac:dyDescent="0.3">
      <c r="A27" s="11">
        <f>IF(18&lt;=DAY(DATE($I$5,$I$4+1,0)),DATE($I$5,$I$4,18),"")</f>
        <v>46344</v>
      </c>
      <c r="B27" s="12" t="str">
        <f t="shared" si="0"/>
        <v>mer.</v>
      </c>
      <c r="C27" s="13"/>
      <c r="D27" s="13"/>
      <c r="E27" s="5"/>
      <c r="F27" s="14" t="str">
        <f t="shared" si="1"/>
        <v/>
      </c>
      <c r="G27" s="14" t="str">
        <f t="shared" si="2"/>
        <v/>
      </c>
      <c r="H27" s="14" t="str">
        <f t="shared" si="3"/>
        <v/>
      </c>
      <c r="I27" s="7"/>
      <c r="J27" s="4"/>
    </row>
    <row r="28" spans="1:10" x14ac:dyDescent="0.3">
      <c r="A28" s="11">
        <f>IF(19&lt;=DAY(DATE($I$5,$I$4+1,0)),DATE($I$5,$I$4,19),"")</f>
        <v>46345</v>
      </c>
      <c r="B28" s="12" t="str">
        <f t="shared" si="0"/>
        <v>jeu.</v>
      </c>
      <c r="C28" s="13"/>
      <c r="D28" s="13"/>
      <c r="E28" s="5"/>
      <c r="F28" s="14" t="str">
        <f t="shared" si="1"/>
        <v/>
      </c>
      <c r="G28" s="14" t="str">
        <f t="shared" si="2"/>
        <v/>
      </c>
      <c r="H28" s="14" t="str">
        <f t="shared" si="3"/>
        <v/>
      </c>
      <c r="I28" s="7"/>
      <c r="J28" s="4"/>
    </row>
    <row r="29" spans="1:10" x14ac:dyDescent="0.3">
      <c r="A29" s="11">
        <f>IF(20&lt;=DAY(DATE($I$5,$I$4+1,0)),DATE($I$5,$I$4,20),"")</f>
        <v>46346</v>
      </c>
      <c r="B29" s="12" t="str">
        <f t="shared" si="0"/>
        <v>ven.</v>
      </c>
      <c r="C29" s="13"/>
      <c r="D29" s="13"/>
      <c r="E29" s="5"/>
      <c r="F29" s="14" t="str">
        <f t="shared" si="1"/>
        <v/>
      </c>
      <c r="G29" s="14" t="str">
        <f t="shared" si="2"/>
        <v/>
      </c>
      <c r="H29" s="14" t="str">
        <f t="shared" si="3"/>
        <v/>
      </c>
      <c r="I29" s="7"/>
      <c r="J29" s="4"/>
    </row>
    <row r="30" spans="1:10" x14ac:dyDescent="0.3">
      <c r="A30" s="11">
        <f>IF(21&lt;=DAY(DATE($I$5,$I$4+1,0)),DATE($I$5,$I$4,21),"")</f>
        <v>46347</v>
      </c>
      <c r="B30" s="12" t="str">
        <f t="shared" si="0"/>
        <v>sam.</v>
      </c>
      <c r="C30" s="13"/>
      <c r="D30" s="13"/>
      <c r="E30" s="5"/>
      <c r="F30" s="14" t="str">
        <f t="shared" si="1"/>
        <v/>
      </c>
      <c r="G30" s="14" t="str">
        <f t="shared" si="2"/>
        <v/>
      </c>
      <c r="H30" s="14" t="str">
        <f t="shared" si="3"/>
        <v/>
      </c>
      <c r="I30" s="7"/>
      <c r="J30" s="4"/>
    </row>
    <row r="31" spans="1:10" x14ac:dyDescent="0.3">
      <c r="A31" s="11">
        <f>IF(22&lt;=DAY(DATE($I$5,$I$4+1,0)),DATE($I$5,$I$4,22),"")</f>
        <v>46348</v>
      </c>
      <c r="B31" s="12" t="str">
        <f t="shared" si="0"/>
        <v>dim.</v>
      </c>
      <c r="C31" s="13"/>
      <c r="D31" s="13"/>
      <c r="E31" s="5"/>
      <c r="F31" s="14" t="str">
        <f t="shared" si="1"/>
        <v/>
      </c>
      <c r="G31" s="14" t="str">
        <f t="shared" si="2"/>
        <v/>
      </c>
      <c r="H31" s="14" t="str">
        <f t="shared" si="3"/>
        <v/>
      </c>
      <c r="I31" s="7"/>
      <c r="J31" s="4"/>
    </row>
    <row r="32" spans="1:10" x14ac:dyDescent="0.3">
      <c r="A32" s="11">
        <f>IF(23&lt;=DAY(DATE($I$5,$I$4+1,0)),DATE($I$5,$I$4,23),"")</f>
        <v>46349</v>
      </c>
      <c r="B32" s="12" t="str">
        <f t="shared" si="0"/>
        <v>lun.</v>
      </c>
      <c r="C32" s="13"/>
      <c r="D32" s="13"/>
      <c r="E32" s="5"/>
      <c r="F32" s="14" t="str">
        <f t="shared" si="1"/>
        <v/>
      </c>
      <c r="G32" s="14" t="str">
        <f t="shared" si="2"/>
        <v/>
      </c>
      <c r="H32" s="14" t="str">
        <f t="shared" si="3"/>
        <v/>
      </c>
      <c r="I32" s="7"/>
      <c r="J32" s="4"/>
    </row>
    <row r="33" spans="1:10" x14ac:dyDescent="0.3">
      <c r="A33" s="11">
        <f>IF(24&lt;=DAY(DATE($I$5,$I$4+1,0)),DATE($I$5,$I$4,24),"")</f>
        <v>46350</v>
      </c>
      <c r="B33" s="12" t="str">
        <f t="shared" si="0"/>
        <v>mar.</v>
      </c>
      <c r="C33" s="13"/>
      <c r="D33" s="13"/>
      <c r="E33" s="5"/>
      <c r="F33" s="14" t="str">
        <f t="shared" si="1"/>
        <v/>
      </c>
      <c r="G33" s="14" t="str">
        <f t="shared" si="2"/>
        <v/>
      </c>
      <c r="H33" s="14" t="str">
        <f t="shared" si="3"/>
        <v/>
      </c>
      <c r="I33" s="7"/>
      <c r="J33" s="4"/>
    </row>
    <row r="34" spans="1:10" x14ac:dyDescent="0.3">
      <c r="A34" s="11">
        <f>IF(25&lt;=DAY(DATE($I$5,$I$4+1,0)),DATE($I$5,$I$4,25),"")</f>
        <v>46351</v>
      </c>
      <c r="B34" s="12" t="str">
        <f t="shared" si="0"/>
        <v>mer.</v>
      </c>
      <c r="C34" s="13"/>
      <c r="D34" s="13"/>
      <c r="E34" s="5"/>
      <c r="F34" s="14" t="str">
        <f t="shared" si="1"/>
        <v/>
      </c>
      <c r="G34" s="14" t="str">
        <f t="shared" si="2"/>
        <v/>
      </c>
      <c r="H34" s="14" t="str">
        <f t="shared" si="3"/>
        <v/>
      </c>
      <c r="I34" s="7"/>
      <c r="J34" s="4"/>
    </row>
    <row r="35" spans="1:10" x14ac:dyDescent="0.3">
      <c r="A35" s="11">
        <f>IF(26&lt;=DAY(DATE($I$5,$I$4+1,0)),DATE($I$5,$I$4,26),"")</f>
        <v>46352</v>
      </c>
      <c r="B35" s="12" t="str">
        <f t="shared" si="0"/>
        <v>jeu.</v>
      </c>
      <c r="C35" s="13"/>
      <c r="D35" s="13"/>
      <c r="E35" s="5"/>
      <c r="F35" s="14" t="str">
        <f t="shared" si="1"/>
        <v/>
      </c>
      <c r="G35" s="14" t="str">
        <f t="shared" si="2"/>
        <v/>
      </c>
      <c r="H35" s="14" t="str">
        <f t="shared" si="3"/>
        <v/>
      </c>
      <c r="I35" s="7"/>
      <c r="J35" s="4"/>
    </row>
    <row r="36" spans="1:10" x14ac:dyDescent="0.3">
      <c r="A36" s="11">
        <f>IF(27&lt;=DAY(DATE($I$5,$I$4+1,0)),DATE($I$5,$I$4,27),"")</f>
        <v>46353</v>
      </c>
      <c r="B36" s="12" t="str">
        <f t="shared" si="0"/>
        <v>ven.</v>
      </c>
      <c r="C36" s="13"/>
      <c r="D36" s="13"/>
      <c r="E36" s="5"/>
      <c r="F36" s="14" t="str">
        <f t="shared" si="1"/>
        <v/>
      </c>
      <c r="G36" s="14" t="str">
        <f t="shared" si="2"/>
        <v/>
      </c>
      <c r="H36" s="14" t="str">
        <f t="shared" si="3"/>
        <v/>
      </c>
      <c r="I36" s="7"/>
      <c r="J36" s="4"/>
    </row>
    <row r="37" spans="1:10" x14ac:dyDescent="0.3">
      <c r="A37" s="11">
        <f>IF(28&lt;=DAY(DATE($I$5,$I$4+1,0)),DATE($I$5,$I$4,28),"")</f>
        <v>46354</v>
      </c>
      <c r="B37" s="12" t="str">
        <f t="shared" si="0"/>
        <v>sam.</v>
      </c>
      <c r="C37" s="13"/>
      <c r="D37" s="13"/>
      <c r="E37" s="5"/>
      <c r="F37" s="14" t="str">
        <f t="shared" si="1"/>
        <v/>
      </c>
      <c r="G37" s="14" t="str">
        <f t="shared" si="2"/>
        <v/>
      </c>
      <c r="H37" s="14" t="str">
        <f t="shared" si="3"/>
        <v/>
      </c>
      <c r="I37" s="7"/>
      <c r="J37" s="4"/>
    </row>
    <row r="38" spans="1:10" x14ac:dyDescent="0.3">
      <c r="A38" s="11">
        <f>IF(29&lt;=DAY(DATE($I$5,$I$4+1,0)),DATE($I$5,$I$4,29),"")</f>
        <v>46355</v>
      </c>
      <c r="B38" s="12" t="str">
        <f t="shared" si="0"/>
        <v>dim.</v>
      </c>
      <c r="C38" s="13"/>
      <c r="D38" s="13"/>
      <c r="E38" s="5"/>
      <c r="F38" s="14" t="str">
        <f t="shared" si="1"/>
        <v/>
      </c>
      <c r="G38" s="14" t="str">
        <f t="shared" si="2"/>
        <v/>
      </c>
      <c r="H38" s="14" t="str">
        <f t="shared" si="3"/>
        <v/>
      </c>
      <c r="I38" s="7"/>
      <c r="J38" s="4"/>
    </row>
    <row r="39" spans="1:10" x14ac:dyDescent="0.3">
      <c r="A39" s="11">
        <f>IF(30&lt;=DAY(DATE($I$5,$I$4+1,0)),DATE($I$5,$I$4,30),"")</f>
        <v>46356</v>
      </c>
      <c r="B39" s="12" t="str">
        <f t="shared" si="0"/>
        <v>lun.</v>
      </c>
      <c r="C39" s="13"/>
      <c r="D39" s="13"/>
      <c r="E39" s="5"/>
      <c r="F39" s="14" t="str">
        <f t="shared" si="1"/>
        <v/>
      </c>
      <c r="G39" s="14" t="str">
        <f t="shared" si="2"/>
        <v/>
      </c>
      <c r="H39" s="14" t="str">
        <f t="shared" si="3"/>
        <v/>
      </c>
      <c r="I39" s="7"/>
      <c r="J39" s="4"/>
    </row>
    <row r="40" spans="1:10" x14ac:dyDescent="0.3">
      <c r="A40" s="11" t="str">
        <f>IF(31&lt;=DAY(DATE($I$5,$I$4+1,0)),DATE($I$5,$I$4,31),"")</f>
        <v/>
      </c>
      <c r="B40" s="12" t="str">
        <f t="shared" si="0"/>
        <v/>
      </c>
      <c r="C40" s="13"/>
      <c r="D40" s="13"/>
      <c r="E40" s="5"/>
      <c r="F40" s="14" t="str">
        <f t="shared" si="1"/>
        <v/>
      </c>
      <c r="G40" s="14" t="str">
        <f t="shared" si="2"/>
        <v/>
      </c>
      <c r="H40" s="14" t="str">
        <f t="shared" si="3"/>
        <v/>
      </c>
      <c r="I40" s="7"/>
      <c r="J40" s="4"/>
    </row>
    <row r="41" spans="1:10" x14ac:dyDescent="0.3">
      <c r="A41" s="31" t="s">
        <v>20</v>
      </c>
      <c r="B41" s="31"/>
      <c r="C41" s="31"/>
      <c r="D41" s="31"/>
      <c r="E41" s="31"/>
      <c r="F41" s="15">
        <f>SUM(F10:F40)</f>
        <v>0</v>
      </c>
      <c r="G41" s="15">
        <f>SUM(G10:G40)</f>
        <v>0</v>
      </c>
      <c r="H41" s="15">
        <f>SUM(H10:H40)</f>
        <v>0</v>
      </c>
      <c r="I41" s="16">
        <f>COUNTA(I10:I40)</f>
        <v>0</v>
      </c>
      <c r="J41" s="17"/>
    </row>
    <row r="43" spans="1:10" x14ac:dyDescent="0.3">
      <c r="A43" s="26" t="s">
        <v>21</v>
      </c>
      <c r="B43" s="26"/>
      <c r="C43" s="26"/>
      <c r="D43" s="26"/>
      <c r="E43" s="26"/>
      <c r="F43" s="26"/>
      <c r="G43" s="26"/>
      <c r="H43" s="26"/>
      <c r="I43" s="26"/>
      <c r="J43" s="26"/>
    </row>
    <row r="44" spans="1:10" ht="28.05" customHeight="1" x14ac:dyDescent="0.3">
      <c r="A44" s="30" t="s">
        <v>22</v>
      </c>
      <c r="B44" s="30"/>
      <c r="C44" s="30" t="s">
        <v>23</v>
      </c>
      <c r="D44" s="30"/>
      <c r="E44" s="30" t="s">
        <v>24</v>
      </c>
      <c r="F44" s="30"/>
      <c r="G44" s="30" t="s">
        <v>25</v>
      </c>
      <c r="H44" s="30"/>
      <c r="I44" s="18" t="s">
        <v>26</v>
      </c>
      <c r="J44" s="18" t="s">
        <v>27</v>
      </c>
    </row>
    <row r="45" spans="1:10" ht="22.05" customHeight="1" x14ac:dyDescent="0.3">
      <c r="A45" s="28">
        <f>F41</f>
        <v>0</v>
      </c>
      <c r="B45" s="28"/>
      <c r="C45" s="28">
        <f>G41</f>
        <v>0</v>
      </c>
      <c r="D45" s="28"/>
      <c r="E45" s="28">
        <f>H41</f>
        <v>0</v>
      </c>
      <c r="F45" s="28"/>
      <c r="G45" s="37">
        <f>F41*24</f>
        <v>0</v>
      </c>
      <c r="H45" s="37"/>
      <c r="I45" s="19">
        <f>COUNTIF(F10:F40,"&gt;0")</f>
        <v>0</v>
      </c>
      <c r="J45" s="20" t="str">
        <f>IF(I6="","",ROUND((G41+H41*(1+N(I7)))*24*I6,2))</f>
        <v/>
      </c>
    </row>
    <row r="47" spans="1:10" x14ac:dyDescent="0.3">
      <c r="A47" s="26" t="s">
        <v>28</v>
      </c>
      <c r="B47" s="26"/>
      <c r="C47" s="26"/>
      <c r="D47" s="26"/>
      <c r="E47" s="26"/>
      <c r="F47" s="26"/>
      <c r="G47" s="26"/>
      <c r="H47" s="26"/>
      <c r="I47" s="26"/>
      <c r="J47" s="26"/>
    </row>
    <row r="48" spans="1:10" ht="52.05" customHeight="1" x14ac:dyDescent="0.3">
      <c r="A48" s="21" t="str">
        <f>INDEX(AbsenceCodes,1)&amp;" · "&amp;INDEX(AbsenceNames,1)</f>
        <v>CP · Congés payés</v>
      </c>
      <c r="B48" s="21" t="str">
        <f>INDEX(AbsenceCodes,2)&amp;" · "&amp;INDEX(AbsenceNames,2)</f>
        <v>AUT · Absence autorisée</v>
      </c>
      <c r="C48" s="21" t="str">
        <f>INDEX(AbsenceCodes,3)&amp;" · "&amp;INDEX(AbsenceNames,3)</f>
        <v>MAL · Maladie</v>
      </c>
      <c r="D48" s="21" t="str">
        <f>INDEX(AbsenceCodes,4)&amp;" · "&amp;INDEX(AbsenceNames,4)</f>
        <v>RTT · RTT / récupération</v>
      </c>
      <c r="E48" s="21" t="str">
        <f>INDEX(AbsenceCodes,5)&amp;" · "&amp;INDEX(AbsenceNames,5)</f>
        <v>AT · Accident du travail</v>
      </c>
      <c r="F48" s="21" t="str">
        <f>INDEX(AbsenceCodes,6)&amp;" · "&amp;INDEX(AbsenceNames,6)</f>
        <v>PAR · Congé parental</v>
      </c>
      <c r="G48" s="21" t="str">
        <f>INDEX(AbsenceCodes,7)&amp;" · "&amp;INDEX(AbsenceNames,7)</f>
        <v>R · Repos</v>
      </c>
      <c r="H48" s="30" t="s">
        <v>29</v>
      </c>
      <c r="I48" s="30"/>
    </row>
    <row r="49" spans="1:10" x14ac:dyDescent="0.3">
      <c r="A49" s="19">
        <f>COUNTIF($I$10:$I$40,INDEX(AbsenceCodes,1))</f>
        <v>0</v>
      </c>
      <c r="B49" s="19">
        <f>COUNTIF($I$10:$I$40,INDEX(AbsenceCodes,2))</f>
        <v>0</v>
      </c>
      <c r="C49" s="19">
        <f>COUNTIF($I$10:$I$40,INDEX(AbsenceCodes,3))</f>
        <v>0</v>
      </c>
      <c r="D49" s="19">
        <f>COUNTIF($I$10:$I$40,INDEX(AbsenceCodes,4))</f>
        <v>0</v>
      </c>
      <c r="E49" s="19">
        <f>COUNTIF($I$10:$I$40,INDEX(AbsenceCodes,5))</f>
        <v>0</v>
      </c>
      <c r="F49" s="19">
        <f>COUNTIF($I$10:$I$40,INDEX(AbsenceCodes,6))</f>
        <v>0</v>
      </c>
      <c r="G49" s="19">
        <f>COUNTIF($I$10:$I$40,INDEX(AbsenceCodes,7))</f>
        <v>0</v>
      </c>
      <c r="H49" s="33">
        <f>SUMPRODUCT(ISNUMBER(A10:A40)*ISNUMBER(MATCH(A10:A40,Holidays,0)))</f>
        <v>0</v>
      </c>
      <c r="I49" s="33"/>
    </row>
    <row r="51" spans="1:10" ht="30" customHeight="1" x14ac:dyDescent="0.3">
      <c r="A51" s="35" t="s">
        <v>30</v>
      </c>
      <c r="B51" s="35"/>
      <c r="C51" s="35"/>
      <c r="D51" s="35"/>
      <c r="E51" s="35"/>
      <c r="F51" s="35"/>
      <c r="G51" s="35"/>
      <c r="H51" s="35"/>
      <c r="I51" s="35"/>
      <c r="J51" s="35"/>
    </row>
    <row r="53" spans="1:10" ht="34.049999999999997" customHeight="1" x14ac:dyDescent="0.3">
      <c r="A53" s="27" t="s">
        <v>31</v>
      </c>
      <c r="B53" s="27"/>
      <c r="C53" s="27"/>
      <c r="D53" s="27"/>
      <c r="E53" s="27"/>
      <c r="F53" s="27" t="s">
        <v>32</v>
      </c>
      <c r="G53" s="27"/>
      <c r="H53" s="27"/>
      <c r="I53" s="27"/>
      <c r="J53" s="27"/>
    </row>
    <row r="54" spans="1:10" ht="28.05" customHeight="1" x14ac:dyDescent="0.3">
      <c r="A54" s="27" t="s">
        <v>33</v>
      </c>
      <c r="B54" s="27"/>
      <c r="C54" s="27"/>
      <c r="D54" s="27"/>
      <c r="E54" s="27"/>
    </row>
    <row r="56" spans="1:10" ht="19.95" customHeight="1" x14ac:dyDescent="0.3">
      <c r="A56" s="32" t="s">
        <v>34</v>
      </c>
      <c r="B56" s="32"/>
      <c r="C56" s="32"/>
      <c r="D56" s="32"/>
      <c r="E56" s="32"/>
      <c r="F56" s="32"/>
      <c r="G56" s="32"/>
      <c r="H56" s="32"/>
      <c r="I56" s="32"/>
      <c r="J56" s="32"/>
    </row>
    <row r="57" spans="1:10" ht="19.95" customHeight="1" x14ac:dyDescent="0.3">
      <c r="A57" s="32"/>
      <c r="B57" s="32"/>
      <c r="C57" s="32"/>
      <c r="D57" s="32"/>
      <c r="E57" s="32"/>
      <c r="F57" s="32"/>
      <c r="G57" s="32"/>
      <c r="H57" s="32"/>
      <c r="I57" s="32"/>
      <c r="J57" s="32"/>
    </row>
  </sheetData>
  <mergeCells count="30">
    <mergeCell ref="A1:J1"/>
    <mergeCell ref="C4:F4"/>
    <mergeCell ref="A5:B5"/>
    <mergeCell ref="G5:H5"/>
    <mergeCell ref="E45:F45"/>
    <mergeCell ref="G45:H45"/>
    <mergeCell ref="A4:B4"/>
    <mergeCell ref="G4:H4"/>
    <mergeCell ref="A44:B44"/>
    <mergeCell ref="G44:H44"/>
    <mergeCell ref="A2:J2"/>
    <mergeCell ref="D6:F6"/>
    <mergeCell ref="A56:J57"/>
    <mergeCell ref="H49:I49"/>
    <mergeCell ref="C44:D44"/>
    <mergeCell ref="G6:H6"/>
    <mergeCell ref="C5:F5"/>
    <mergeCell ref="A51:J51"/>
    <mergeCell ref="A53:E53"/>
    <mergeCell ref="H48:I48"/>
    <mergeCell ref="A6:B6"/>
    <mergeCell ref="E44:F44"/>
    <mergeCell ref="G7:H7"/>
    <mergeCell ref="A54:E54"/>
    <mergeCell ref="A41:E41"/>
    <mergeCell ref="A47:J47"/>
    <mergeCell ref="F53:J53"/>
    <mergeCell ref="A45:B45"/>
    <mergeCell ref="C45:D45"/>
    <mergeCell ref="A43:J43"/>
  </mergeCells>
  <conditionalFormatting sqref="A10:J40">
    <cfRule type="expression" dxfId="1" priority="1" stopIfTrue="1">
      <formula>AND(ISNUMBER($A10),COUNTIF(Holidays,$A10)&gt;0)</formula>
    </cfRule>
    <cfRule type="expression" dxfId="0" priority="2" stopIfTrue="1">
      <formula>AND(ISNUMBER($A10),WEEKDAY($A10,2)&gt;5)</formula>
    </cfRule>
  </conditionalFormatting>
  <dataValidations count="8">
    <dataValidation type="whole" allowBlank="1" showErrorMessage="1" sqref="I4" xr:uid="{00000000-0002-0000-0100-000000000000}">
      <formula1>1</formula1>
      <formula2>12</formula2>
    </dataValidation>
    <dataValidation type="whole" allowBlank="1" showErrorMessage="1" sqref="I5" xr:uid="{00000000-0002-0000-0100-000001000000}">
      <formula1>2000</formula1>
      <formula2>2100</formula2>
    </dataValidation>
    <dataValidation type="decimal" allowBlank="1" showErrorMessage="1" sqref="C6" xr:uid="{00000000-0002-0000-0100-000002000000}">
      <formula1>0</formula1>
      <formula2>24</formula2>
    </dataValidation>
    <dataValidation type="decimal" operator="greaterThanOrEqual" allowBlank="1" showErrorMessage="1" sqref="I6" xr:uid="{00000000-0002-0000-0100-000003000000}">
      <formula1>0</formula1>
    </dataValidation>
    <dataValidation type="decimal" allowBlank="1" showErrorMessage="1" sqref="I7" xr:uid="{00000000-0002-0000-0100-000004000000}">
      <formula1>0</formula1>
      <formula2>5</formula2>
    </dataValidation>
    <dataValidation type="time" allowBlank="1" showErrorMessage="1" errorTitle="Heure non valide" error="Saisissez l'heure au format 08:30." sqref="C10:D40" xr:uid="{00000000-0002-0000-0100-000005000000}">
      <formula1>0</formula1>
      <formula2>0.999305556</formula2>
    </dataValidation>
    <dataValidation type="whole" allowBlank="1" showErrorMessage="1" sqref="E10:E40" xr:uid="{00000000-0002-0000-0100-000006000000}">
      <formula1>0</formula1>
      <formula2>720</formula2>
    </dataValidation>
    <dataValidation type="list" allowBlank="1" showErrorMessage="1" errorTitle="Code non valide" error="Choisissez un code dans la liste (voir l'onglet Codes et jours fériés)." sqref="I10:I40" xr:uid="{00000000-0002-0000-0100-000007000000}">
      <formula1>AbsenceCodes</formula1>
    </dataValidation>
  </dataValidations>
  <hyperlinks>
    <hyperlink ref="A56" r:id="rId1" xr:uid="{00000000-0004-0000-0100-000000000000}"/>
  </hyperlinks>
  <printOptions horizontalCentered="1"/>
  <pageMargins left="0.4" right="0.4" top="0.5" bottom="0.5" header="0.25" footer="0.25"/>
  <pageSetup paperSize="9" orientation="portrait"/>
  <headerFooter>
    <oddFooter>&amp;C&amp;8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45"/>
  <sheetViews>
    <sheetView showGridLines="0" workbookViewId="0"/>
  </sheetViews>
  <sheetFormatPr defaultRowHeight="14.4" x14ac:dyDescent="0.3"/>
  <cols>
    <col min="1" max="1" width="13" customWidth="1"/>
    <col min="2" max="2" width="46" customWidth="1"/>
    <col min="3" max="3" width="4" customWidth="1"/>
    <col min="4" max="4" width="60" customWidth="1"/>
  </cols>
  <sheetData>
    <row r="1" spans="1:4" ht="28.05" customHeight="1" x14ac:dyDescent="0.3">
      <c r="A1" s="36" t="s">
        <v>53</v>
      </c>
      <c r="B1" s="36"/>
      <c r="C1" s="36"/>
      <c r="D1" s="36"/>
    </row>
    <row r="3" spans="1:4" x14ac:dyDescent="0.3">
      <c r="A3" s="26" t="s">
        <v>54</v>
      </c>
      <c r="B3" s="26"/>
    </row>
    <row r="4" spans="1:4" x14ac:dyDescent="0.3">
      <c r="A4" s="10" t="s">
        <v>55</v>
      </c>
      <c r="B4" s="10" t="s">
        <v>56</v>
      </c>
    </row>
    <row r="5" spans="1:4" x14ac:dyDescent="0.3">
      <c r="A5" s="7" t="s">
        <v>57</v>
      </c>
      <c r="B5" s="4" t="s">
        <v>58</v>
      </c>
      <c r="D5" s="39" t="s">
        <v>59</v>
      </c>
    </row>
    <row r="6" spans="1:4" x14ac:dyDescent="0.3">
      <c r="A6" s="7" t="s">
        <v>60</v>
      </c>
      <c r="B6" s="4" t="s">
        <v>61</v>
      </c>
      <c r="D6" s="39"/>
    </row>
    <row r="7" spans="1:4" x14ac:dyDescent="0.3">
      <c r="A7" s="7" t="s">
        <v>62</v>
      </c>
      <c r="B7" s="4" t="s">
        <v>63</v>
      </c>
      <c r="D7" s="39"/>
    </row>
    <row r="8" spans="1:4" x14ac:dyDescent="0.3">
      <c r="A8" s="7" t="s">
        <v>64</v>
      </c>
      <c r="B8" s="4" t="s">
        <v>65</v>
      </c>
      <c r="D8" s="39"/>
    </row>
    <row r="9" spans="1:4" x14ac:dyDescent="0.3">
      <c r="A9" s="7" t="s">
        <v>66</v>
      </c>
      <c r="B9" s="4" t="s">
        <v>67</v>
      </c>
    </row>
    <row r="10" spans="1:4" x14ac:dyDescent="0.3">
      <c r="A10" s="7" t="s">
        <v>68</v>
      </c>
      <c r="B10" s="4" t="s">
        <v>69</v>
      </c>
    </row>
    <row r="11" spans="1:4" x14ac:dyDescent="0.3">
      <c r="A11" s="7" t="s">
        <v>70</v>
      </c>
      <c r="B11" s="4" t="s">
        <v>71</v>
      </c>
    </row>
    <row r="13" spans="1:4" x14ac:dyDescent="0.3">
      <c r="A13" s="26" t="s">
        <v>72</v>
      </c>
      <c r="B13" s="26"/>
    </row>
    <row r="14" spans="1:4" ht="30" customHeight="1" x14ac:dyDescent="0.3">
      <c r="A14" s="3" t="s">
        <v>73</v>
      </c>
      <c r="B14" s="22">
        <f>'Feuille de temps'!$I$5</f>
        <v>2026</v>
      </c>
    </row>
    <row r="15" spans="1:4" x14ac:dyDescent="0.3">
      <c r="A15" s="10" t="s">
        <v>10</v>
      </c>
      <c r="B15" s="10" t="s">
        <v>74</v>
      </c>
    </row>
    <row r="16" spans="1:4" x14ac:dyDescent="0.3">
      <c r="A16" s="23">
        <f>DATE($B$14,1,1)</f>
        <v>46023</v>
      </c>
      <c r="B16" s="24" t="s">
        <v>75</v>
      </c>
      <c r="D16" s="39" t="s">
        <v>76</v>
      </c>
    </row>
    <row r="17" spans="1:4" x14ac:dyDescent="0.3">
      <c r="A17" s="23">
        <f>DATE($B$14,12,25)</f>
        <v>46381</v>
      </c>
      <c r="B17" s="24" t="s">
        <v>77</v>
      </c>
      <c r="D17" s="39"/>
    </row>
    <row r="18" spans="1:4" x14ac:dyDescent="0.3">
      <c r="A18" s="25"/>
      <c r="B18" s="4"/>
      <c r="D18" s="39"/>
    </row>
    <row r="19" spans="1:4" x14ac:dyDescent="0.3">
      <c r="A19" s="25"/>
      <c r="B19" s="4"/>
      <c r="D19" s="39"/>
    </row>
    <row r="20" spans="1:4" x14ac:dyDescent="0.3">
      <c r="A20" s="25"/>
      <c r="B20" s="4"/>
      <c r="D20" s="39"/>
    </row>
    <row r="21" spans="1:4" x14ac:dyDescent="0.3">
      <c r="A21" s="25"/>
      <c r="B21" s="4"/>
      <c r="D21" s="39"/>
    </row>
    <row r="22" spans="1:4" x14ac:dyDescent="0.3">
      <c r="A22" s="25"/>
      <c r="B22" s="4"/>
    </row>
    <row r="23" spans="1:4" x14ac:dyDescent="0.3">
      <c r="A23" s="25"/>
      <c r="B23" s="4"/>
    </row>
    <row r="24" spans="1:4" x14ac:dyDescent="0.3">
      <c r="A24" s="25"/>
      <c r="B24" s="4"/>
    </row>
    <row r="25" spans="1:4" x14ac:dyDescent="0.3">
      <c r="A25" s="25"/>
      <c r="B25" s="4"/>
    </row>
    <row r="26" spans="1:4" x14ac:dyDescent="0.3">
      <c r="A26" s="25"/>
      <c r="B26" s="4"/>
    </row>
    <row r="27" spans="1:4" x14ac:dyDescent="0.3">
      <c r="A27" s="25"/>
      <c r="B27" s="4"/>
    </row>
    <row r="28" spans="1:4" x14ac:dyDescent="0.3">
      <c r="A28" s="25"/>
      <c r="B28" s="4"/>
    </row>
    <row r="29" spans="1:4" x14ac:dyDescent="0.3">
      <c r="A29" s="25"/>
      <c r="B29" s="4"/>
    </row>
    <row r="30" spans="1:4" x14ac:dyDescent="0.3">
      <c r="A30" s="25"/>
      <c r="B30" s="4"/>
    </row>
    <row r="31" spans="1:4" x14ac:dyDescent="0.3">
      <c r="A31" s="25"/>
      <c r="B31" s="4"/>
    </row>
    <row r="32" spans="1:4" x14ac:dyDescent="0.3">
      <c r="A32" s="25"/>
      <c r="B32" s="4"/>
    </row>
    <row r="33" spans="1:2" x14ac:dyDescent="0.3">
      <c r="A33" s="25"/>
      <c r="B33" s="4"/>
    </row>
    <row r="34" spans="1:2" x14ac:dyDescent="0.3">
      <c r="A34" s="25"/>
      <c r="B34" s="4"/>
    </row>
    <row r="35" spans="1:2" x14ac:dyDescent="0.3">
      <c r="A35" s="25"/>
      <c r="B35" s="4"/>
    </row>
    <row r="36" spans="1:2" x14ac:dyDescent="0.3">
      <c r="A36" s="25"/>
      <c r="B36" s="4"/>
    </row>
    <row r="37" spans="1:2" x14ac:dyDescent="0.3">
      <c r="A37" s="25"/>
      <c r="B37" s="4"/>
    </row>
    <row r="38" spans="1:2" x14ac:dyDescent="0.3">
      <c r="A38" s="25"/>
      <c r="B38" s="4"/>
    </row>
    <row r="39" spans="1:2" x14ac:dyDescent="0.3">
      <c r="A39" s="25"/>
      <c r="B39" s="4"/>
    </row>
    <row r="40" spans="1:2" x14ac:dyDescent="0.3">
      <c r="A40" s="25"/>
      <c r="B40" s="4"/>
    </row>
    <row r="41" spans="1:2" x14ac:dyDescent="0.3">
      <c r="A41" s="25"/>
      <c r="B41" s="4"/>
    </row>
    <row r="42" spans="1:2" x14ac:dyDescent="0.3">
      <c r="A42" s="25"/>
      <c r="B42" s="4"/>
    </row>
    <row r="43" spans="1:2" x14ac:dyDescent="0.3">
      <c r="A43" s="25"/>
      <c r="B43" s="4"/>
    </row>
    <row r="44" spans="1:2" x14ac:dyDescent="0.3">
      <c r="A44" s="25"/>
      <c r="B44" s="4"/>
    </row>
    <row r="45" spans="1:2" x14ac:dyDescent="0.3">
      <c r="A45" s="25"/>
      <c r="B45" s="4"/>
    </row>
  </sheetData>
  <mergeCells count="5">
    <mergeCell ref="A1:D1"/>
    <mergeCell ref="D16:D21"/>
    <mergeCell ref="A13:B13"/>
    <mergeCell ref="A3:B3"/>
    <mergeCell ref="D5:D8"/>
  </mergeCells>
  <dataValidations count="1">
    <dataValidation type="date" allowBlank="1" showErrorMessage="1" sqref="A16:A45" xr:uid="{00000000-0002-0000-0200-000000000000}">
      <formula1>36526</formula1>
      <formula2>73051</formula2>
    </dataValidation>
  </dataValidations>
  <printOptions horizontalCentered="1"/>
  <pageMargins left="0.4" right="0.4" top="0.5" bottom="0.5" header="0.25" footer="0.25"/>
  <pageSetup paperSize="9" fitToHeight="0" orientation="portrait"/>
  <headerFooter>
    <oddFooter>&amp;C&amp;8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NoBadge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Feuille de temps mensuelle</dc:title>
  <dc:subject>Feuille de temps mensuelle</dc:subject>
  <dc:creator>NoBadge</dc:creator>
  <cp:keywords>NoBadge, timesheet, Excel</cp:keywords>
  <dc:description>https://nobadge.eu/fr</dc:description>
  <cp:lastModifiedBy>NoBadge</cp:lastModifiedBy>
  <dcterms:created xsi:type="dcterms:W3CDTF">2026-10-22T16:55:22Z</dcterms:created>
  <dcterms:modified xsi:type="dcterms:W3CDTF">2026-10-22T16:55:44Z</dcterms:modified>
</cp:coreProperties>
</file>